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L\ACCOUNTING\Financials\FY 2022\"/>
    </mc:Choice>
  </mc:AlternateContent>
  <xr:revisionPtr revIDLastSave="0" documentId="13_ncr:1_{6B3E6D5A-407A-43BA-9931-E649C1FC030C}" xr6:coauthVersionLast="47" xr6:coauthVersionMax="47" xr10:uidLastSave="{00000000-0000-0000-0000-000000000000}"/>
  <bookViews>
    <workbookView xWindow="-120" yWindow="-120" windowWidth="29040" windowHeight="14505" tabRatio="638" firstSheet="1" activeTab="1" xr2:uid="{00000000-000D-0000-FFFF-FFFF00000000}"/>
  </bookViews>
  <sheets>
    <sheet name="COVERS" sheetId="21" state="hidden" r:id="rId1"/>
    <sheet name="Balance Sheet" sheetId="36" r:id="rId2"/>
    <sheet name="GF - Monthly P&amp;L" sheetId="37" r:id="rId3"/>
    <sheet name="DS - Monthly P&amp;L" sheetId="38" r:id="rId4"/>
    <sheet name="CPF - Monthly P&amp;L" sheetId="39" state="hidden" r:id="rId5"/>
    <sheet name="DS - Monthly P&amp;L 2018" sheetId="43" r:id="rId6"/>
    <sheet name="CPF - Monthly P&amp;L 2018" sheetId="44" r:id="rId7"/>
  </sheets>
  <definedNames>
    <definedName name="_xlnm.Print_Area" localSheetId="1">'Balance Sheet'!$B$1:$Q$79</definedName>
    <definedName name="_xlnm.Print_Area" localSheetId="0">COVERS!$A$1:$G$38</definedName>
    <definedName name="_xlnm.Print_Area" localSheetId="4">'CPF - Monthly P&amp;L'!$A$1:$T$22</definedName>
    <definedName name="_xlnm.Print_Area" localSheetId="6">'CPF - Monthly P&amp;L 2018'!$B$1:$V$32</definedName>
    <definedName name="_xlnm.Print_Area" localSheetId="3">'DS - Monthly P&amp;L'!$B$1:$V$45</definedName>
    <definedName name="_xlnm.Print_Area" localSheetId="5">'DS - Monthly P&amp;L 2018'!$B$1:$V$37</definedName>
    <definedName name="_xlnm.Print_Area" localSheetId="2">'GF - Monthly P&amp;L'!$B$1:$V$60</definedName>
    <definedName name="_xlnm.Print_Titles" localSheetId="1">'Balance Sheet'!$1:$3</definedName>
    <definedName name="_xlnm.Print_Titles" localSheetId="2">'GF - Monthly P&amp;L'!$1:$1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0" i="36" l="1"/>
  <c r="M59" i="36"/>
  <c r="M57" i="36"/>
  <c r="M65" i="36"/>
  <c r="M64" i="36"/>
  <c r="M62" i="36"/>
  <c r="Z28" i="43"/>
  <c r="AH47" i="38"/>
  <c r="Z47" i="38"/>
  <c r="P30" i="44"/>
  <c r="O30" i="44"/>
  <c r="N30" i="44"/>
  <c r="M30" i="44"/>
  <c r="L30" i="44"/>
  <c r="K30" i="44"/>
  <c r="J30" i="44"/>
  <c r="I30" i="44"/>
  <c r="H30" i="44"/>
  <c r="G30" i="44"/>
  <c r="F30" i="44"/>
  <c r="T17" i="43"/>
  <c r="T12" i="38"/>
  <c r="V13" i="38"/>
  <c r="T13" i="38"/>
  <c r="R19" i="37"/>
  <c r="V19" i="37" s="1"/>
  <c r="T8" i="37"/>
  <c r="R45" i="37"/>
  <c r="AH43" i="38"/>
  <c r="Z43" i="38"/>
  <c r="Z24" i="43"/>
  <c r="R24" i="44" l="1"/>
  <c r="R8" i="44"/>
  <c r="M58" i="36" l="1"/>
  <c r="Q33" i="36" l="1"/>
  <c r="R22" i="38"/>
  <c r="Q32" i="36"/>
  <c r="Q31" i="36"/>
  <c r="Q30" i="36"/>
  <c r="Q29" i="36"/>
  <c r="R19" i="44" l="1"/>
  <c r="R16" i="44"/>
  <c r="Q60" i="36" l="1"/>
  <c r="R10" i="43"/>
  <c r="Z14" i="43"/>
  <c r="Z19" i="43" s="1"/>
  <c r="Q26" i="36"/>
  <c r="Q12" i="36"/>
  <c r="Q22" i="36"/>
  <c r="Q17" i="36"/>
  <c r="Q36" i="36"/>
  <c r="Q35" i="36"/>
  <c r="Q34" i="36"/>
  <c r="B33" i="36"/>
  <c r="B26" i="36"/>
  <c r="B22" i="36"/>
  <c r="B17" i="36"/>
  <c r="R27" i="44"/>
  <c r="R26" i="44"/>
  <c r="R25" i="44"/>
  <c r="R23" i="44"/>
  <c r="R21" i="44"/>
  <c r="R17" i="44"/>
  <c r="R14" i="44"/>
  <c r="R9" i="44"/>
  <c r="R7" i="44"/>
  <c r="R6" i="44"/>
  <c r="R5" i="44"/>
  <c r="K72" i="36"/>
  <c r="I72" i="36"/>
  <c r="J77" i="36"/>
  <c r="K66" i="36"/>
  <c r="J66" i="36"/>
  <c r="K48" i="36"/>
  <c r="D25" i="44"/>
  <c r="R31" i="44"/>
  <c r="T30" i="44"/>
  <c r="T32" i="44" s="1"/>
  <c r="P28" i="44"/>
  <c r="O28" i="44"/>
  <c r="N28" i="44"/>
  <c r="M28" i="44"/>
  <c r="L28" i="44"/>
  <c r="K28" i="44"/>
  <c r="J28" i="44"/>
  <c r="I28" i="44"/>
  <c r="H28" i="44"/>
  <c r="G28" i="44"/>
  <c r="F28" i="44"/>
  <c r="E28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R36" i="43"/>
  <c r="T33" i="43"/>
  <c r="T35" i="43" s="1"/>
  <c r="T37" i="43" s="1"/>
  <c r="Q33" i="43"/>
  <c r="P33" i="43"/>
  <c r="O33" i="43"/>
  <c r="N33" i="43"/>
  <c r="M33" i="43"/>
  <c r="L33" i="43"/>
  <c r="K33" i="43"/>
  <c r="J33" i="43"/>
  <c r="I33" i="43"/>
  <c r="H33" i="43"/>
  <c r="G33" i="43"/>
  <c r="F33" i="43"/>
  <c r="R32" i="43"/>
  <c r="R31" i="43"/>
  <c r="V31" i="43" s="1"/>
  <c r="D31" i="43"/>
  <c r="R29" i="43"/>
  <c r="D29" i="43"/>
  <c r="R27" i="43"/>
  <c r="V27" i="43" s="1"/>
  <c r="Q22" i="43"/>
  <c r="P22" i="43"/>
  <c r="O22" i="43"/>
  <c r="N22" i="43"/>
  <c r="M22" i="43"/>
  <c r="L22" i="43"/>
  <c r="L35" i="43" s="1"/>
  <c r="K22" i="43"/>
  <c r="J22" i="43"/>
  <c r="I22" i="43"/>
  <c r="H22" i="43"/>
  <c r="H35" i="43" s="1"/>
  <c r="G22" i="43"/>
  <c r="F22" i="43"/>
  <c r="E22" i="43"/>
  <c r="E35" i="43" s="1"/>
  <c r="E37" i="43" s="1"/>
  <c r="F36" i="43" s="1"/>
  <c r="R21" i="43"/>
  <c r="R20" i="43"/>
  <c r="R18" i="43"/>
  <c r="R17" i="43"/>
  <c r="V17" i="43" s="1"/>
  <c r="R15" i="43"/>
  <c r="R14" i="43"/>
  <c r="V14" i="43" s="1"/>
  <c r="R13" i="43"/>
  <c r="R12" i="43"/>
  <c r="V12" i="43" s="1"/>
  <c r="R11" i="43"/>
  <c r="R9" i="43"/>
  <c r="R8" i="43"/>
  <c r="R7" i="43"/>
  <c r="Z6" i="43"/>
  <c r="R6" i="43"/>
  <c r="R5" i="43"/>
  <c r="R3" i="43"/>
  <c r="H77" i="36"/>
  <c r="I66" i="36"/>
  <c r="H66" i="36"/>
  <c r="I48" i="36"/>
  <c r="H79" i="36" l="1"/>
  <c r="J79" i="36"/>
  <c r="R10" i="44"/>
  <c r="Q65" i="36"/>
  <c r="P35" i="43"/>
  <c r="I35" i="43"/>
  <c r="M35" i="43"/>
  <c r="J35" i="43"/>
  <c r="T22" i="43"/>
  <c r="G35" i="43"/>
  <c r="K35" i="43"/>
  <c r="O35" i="43"/>
  <c r="F35" i="43"/>
  <c r="F37" i="43" s="1"/>
  <c r="G36" i="43" s="1"/>
  <c r="N35" i="43"/>
  <c r="R22" i="43"/>
  <c r="R28" i="44"/>
  <c r="E30" i="44"/>
  <c r="R33" i="43"/>
  <c r="V33" i="43" s="1"/>
  <c r="Q59" i="36"/>
  <c r="Q57" i="36"/>
  <c r="Q58" i="36"/>
  <c r="R14" i="38"/>
  <c r="R13" i="38"/>
  <c r="R12" i="38"/>
  <c r="V12" i="38" s="1"/>
  <c r="AH15" i="38"/>
  <c r="AH20" i="38" s="1"/>
  <c r="AH26" i="38" s="1"/>
  <c r="AH31" i="38" s="1"/>
  <c r="AH35" i="38" s="1"/>
  <c r="AD15" i="38"/>
  <c r="AD20" i="38" s="1"/>
  <c r="AD26" i="38" s="1"/>
  <c r="AD31" i="38" s="1"/>
  <c r="AD35" i="38" s="1"/>
  <c r="Z15" i="38"/>
  <c r="Z20" i="38" s="1"/>
  <c r="Z26" i="38" s="1"/>
  <c r="Z31" i="38" s="1"/>
  <c r="Z35" i="38" s="1"/>
  <c r="AD39" i="38" l="1"/>
  <c r="M63" i="36" s="1"/>
  <c r="Q63" i="36" s="1"/>
  <c r="Z39" i="38"/>
  <c r="Q62" i="36" s="1"/>
  <c r="AH39" i="38"/>
  <c r="Q64" i="36" s="1"/>
  <c r="E32" i="44"/>
  <c r="F31" i="44" s="1"/>
  <c r="F32" i="44" s="1"/>
  <c r="G31" i="44" s="1"/>
  <c r="G32" i="44" s="1"/>
  <c r="H31" i="44" s="1"/>
  <c r="R30" i="44"/>
  <c r="R32" i="44" s="1"/>
  <c r="R35" i="43"/>
  <c r="R37" i="43" s="1"/>
  <c r="G37" i="43"/>
  <c r="H36" i="43" s="1"/>
  <c r="H37" i="43" s="1"/>
  <c r="I36" i="43" s="1"/>
  <c r="I37" i="43" s="1"/>
  <c r="J36" i="43" s="1"/>
  <c r="J37" i="43" s="1"/>
  <c r="K36" i="43" s="1"/>
  <c r="K37" i="43" s="1"/>
  <c r="L36" i="43" s="1"/>
  <c r="L37" i="43" s="1"/>
  <c r="M36" i="43" s="1"/>
  <c r="M37" i="43" s="1"/>
  <c r="N36" i="43" s="1"/>
  <c r="N37" i="43" s="1"/>
  <c r="O36" i="43" s="1"/>
  <c r="O37" i="43" s="1"/>
  <c r="P36" i="43" s="1"/>
  <c r="P37" i="43" s="1"/>
  <c r="Q42" i="36"/>
  <c r="K73" i="36" l="1"/>
  <c r="K77" i="36" s="1"/>
  <c r="K79" i="36" s="1"/>
  <c r="K82" i="36" s="1"/>
  <c r="I73" i="36"/>
  <c r="I77" i="36" s="1"/>
  <c r="I79" i="36" s="1"/>
  <c r="I82" i="36" s="1"/>
  <c r="H32" i="44"/>
  <c r="I31" i="44" s="1"/>
  <c r="I32" i="44" s="1"/>
  <c r="J31" i="44" s="1"/>
  <c r="R44" i="37"/>
  <c r="J32" i="44" l="1"/>
  <c r="K31" i="44" s="1"/>
  <c r="AH6" i="38"/>
  <c r="AD6" i="38"/>
  <c r="Z6" i="38"/>
  <c r="K32" i="44" l="1"/>
  <c r="L31" i="44" s="1"/>
  <c r="R21" i="38"/>
  <c r="R20" i="38"/>
  <c r="L32" i="44" l="1"/>
  <c r="M31" i="44" s="1"/>
  <c r="Q28" i="36"/>
  <c r="M32" i="44" l="1"/>
  <c r="N31" i="44" s="1"/>
  <c r="R35" i="38"/>
  <c r="D35" i="38"/>
  <c r="R34" i="38"/>
  <c r="D34" i="38"/>
  <c r="R4" i="38"/>
  <c r="R6" i="38"/>
  <c r="R8" i="38"/>
  <c r="R9" i="38"/>
  <c r="R15" i="38"/>
  <c r="R16" i="38"/>
  <c r="R17" i="38"/>
  <c r="R18" i="38"/>
  <c r="R23" i="38"/>
  <c r="R3" i="38"/>
  <c r="R5" i="38"/>
  <c r="R7" i="38"/>
  <c r="R29" i="38"/>
  <c r="V29" i="38" s="1"/>
  <c r="R33" i="38"/>
  <c r="R37" i="38"/>
  <c r="V37" i="38" s="1"/>
  <c r="R38" i="38"/>
  <c r="R39" i="38"/>
  <c r="V39" i="38" s="1"/>
  <c r="R30" i="38"/>
  <c r="R31" i="38"/>
  <c r="V31" i="38" s="1"/>
  <c r="R40" i="38"/>
  <c r="R8" i="37"/>
  <c r="V8" i="37" s="1"/>
  <c r="R21" i="37"/>
  <c r="V21" i="37" s="1"/>
  <c r="R32" i="37"/>
  <c r="V32" i="37" s="1"/>
  <c r="R40" i="37"/>
  <c r="V40" i="37" s="1"/>
  <c r="R37" i="37"/>
  <c r="V37" i="37" s="1"/>
  <c r="R43" i="37"/>
  <c r="V43" i="37" s="1"/>
  <c r="E72" i="36"/>
  <c r="Q72" i="36" s="1"/>
  <c r="C75" i="36"/>
  <c r="V51" i="37"/>
  <c r="E12" i="37"/>
  <c r="E54" i="37"/>
  <c r="E56" i="37" s="1"/>
  <c r="F12" i="37"/>
  <c r="F54" i="37"/>
  <c r="F56" i="37" s="1"/>
  <c r="G12" i="37"/>
  <c r="G54" i="37"/>
  <c r="G56" i="37" s="1"/>
  <c r="R6" i="37"/>
  <c r="R9" i="37"/>
  <c r="R10" i="37"/>
  <c r="R23" i="37"/>
  <c r="V23" i="37" s="1"/>
  <c r="R28" i="37"/>
  <c r="V28" i="37" s="1"/>
  <c r="R29" i="37"/>
  <c r="V29" i="37" s="1"/>
  <c r="R33" i="37"/>
  <c r="R35" i="37"/>
  <c r="V35" i="37" s="1"/>
  <c r="R39" i="37"/>
  <c r="V39" i="37" s="1"/>
  <c r="R41" i="37"/>
  <c r="V41" i="37" s="1"/>
  <c r="R38" i="37"/>
  <c r="V38" i="37" s="1"/>
  <c r="R24" i="37"/>
  <c r="R25" i="37"/>
  <c r="R30" i="37"/>
  <c r="V30" i="37" s="1"/>
  <c r="R47" i="37"/>
  <c r="L54" i="37"/>
  <c r="L56" i="37" s="1"/>
  <c r="T54" i="37"/>
  <c r="T56" i="37" s="1"/>
  <c r="T58" i="37" s="1"/>
  <c r="T60" i="37" s="1"/>
  <c r="R53" i="37"/>
  <c r="M54" i="37"/>
  <c r="M56" i="37" s="1"/>
  <c r="N54" i="37"/>
  <c r="N56" i="37" s="1"/>
  <c r="O54" i="37"/>
  <c r="O56" i="37" s="1"/>
  <c r="P54" i="37"/>
  <c r="P56" i="37" s="1"/>
  <c r="Q54" i="37"/>
  <c r="S54" i="37"/>
  <c r="K54" i="37"/>
  <c r="K56" i="37" s="1"/>
  <c r="E24" i="38"/>
  <c r="E43" i="38" s="1"/>
  <c r="E45" i="38" s="1"/>
  <c r="F44" i="38" s="1"/>
  <c r="F24" i="38"/>
  <c r="F41" i="38"/>
  <c r="G24" i="38"/>
  <c r="G41" i="38"/>
  <c r="H24" i="38"/>
  <c r="H41" i="38"/>
  <c r="I24" i="38"/>
  <c r="I41" i="38"/>
  <c r="J24" i="38"/>
  <c r="J41" i="38"/>
  <c r="Q39" i="36"/>
  <c r="Q38" i="36"/>
  <c r="Q25" i="36"/>
  <c r="Q24" i="36"/>
  <c r="Q16" i="36"/>
  <c r="Q15" i="36"/>
  <c r="Q14" i="36"/>
  <c r="Q11" i="36"/>
  <c r="Q10" i="36"/>
  <c r="Q9" i="36"/>
  <c r="E48" i="36"/>
  <c r="M45" i="36" s="1"/>
  <c r="Q45" i="36" s="1"/>
  <c r="Q21" i="36"/>
  <c r="Q20" i="36"/>
  <c r="Q19" i="36"/>
  <c r="R31" i="37"/>
  <c r="T24" i="38"/>
  <c r="N24" i="38"/>
  <c r="L24" i="38"/>
  <c r="R52" i="37"/>
  <c r="G75" i="36"/>
  <c r="Q6" i="36"/>
  <c r="F77" i="36"/>
  <c r="F66" i="36"/>
  <c r="G66" i="36"/>
  <c r="G48" i="36"/>
  <c r="F48" i="36"/>
  <c r="L77" i="36"/>
  <c r="L66" i="36"/>
  <c r="E66" i="36"/>
  <c r="L48" i="36"/>
  <c r="R5" i="39"/>
  <c r="R14" i="39"/>
  <c r="R21" i="39"/>
  <c r="T18" i="39"/>
  <c r="T20" i="39" s="1"/>
  <c r="T22" i="39" s="1"/>
  <c r="Q18" i="39"/>
  <c r="P18" i="39"/>
  <c r="O18" i="39"/>
  <c r="N18" i="39"/>
  <c r="M18" i="39"/>
  <c r="L18" i="39"/>
  <c r="L20" i="39" s="1"/>
  <c r="K18" i="39"/>
  <c r="J18" i="39"/>
  <c r="I18" i="39"/>
  <c r="H18" i="39"/>
  <c r="G18" i="39"/>
  <c r="F18" i="39"/>
  <c r="R17" i="39"/>
  <c r="R16" i="39"/>
  <c r="T10" i="39"/>
  <c r="Q10" i="39"/>
  <c r="P10" i="39"/>
  <c r="O10" i="39"/>
  <c r="O20" i="39" s="1"/>
  <c r="N10" i="39"/>
  <c r="M10" i="39"/>
  <c r="L10" i="39"/>
  <c r="K10" i="39"/>
  <c r="J10" i="39"/>
  <c r="I10" i="39"/>
  <c r="H10" i="39"/>
  <c r="G10" i="39"/>
  <c r="F10" i="39"/>
  <c r="E10" i="39"/>
  <c r="E20" i="39" s="1"/>
  <c r="E22" i="39" s="1"/>
  <c r="F21" i="39" s="1"/>
  <c r="R9" i="39"/>
  <c r="R8" i="39"/>
  <c r="R6" i="39"/>
  <c r="R3" i="39"/>
  <c r="G20" i="39"/>
  <c r="M20" i="39"/>
  <c r="R44" i="38"/>
  <c r="T41" i="38"/>
  <c r="T43" i="38" s="1"/>
  <c r="T45" i="38" s="1"/>
  <c r="Q41" i="38"/>
  <c r="P41" i="38"/>
  <c r="O41" i="38"/>
  <c r="N41" i="38"/>
  <c r="M41" i="38"/>
  <c r="L41" i="38"/>
  <c r="K41" i="38"/>
  <c r="D37" i="38"/>
  <c r="D33" i="38"/>
  <c r="Q24" i="38"/>
  <c r="P24" i="38"/>
  <c r="O24" i="38"/>
  <c r="M24" i="38"/>
  <c r="K24" i="38"/>
  <c r="B75" i="36"/>
  <c r="P12" i="37"/>
  <c r="R11" i="37"/>
  <c r="K12" i="37"/>
  <c r="R48" i="37"/>
  <c r="C66" i="36"/>
  <c r="O12" i="37"/>
  <c r="S12" i="37"/>
  <c r="T12" i="37"/>
  <c r="H54" i="37"/>
  <c r="H56" i="37" s="1"/>
  <c r="I54" i="37"/>
  <c r="I56" i="37" s="1"/>
  <c r="J54" i="37"/>
  <c r="J56" i="37" s="1"/>
  <c r="U54" i="37"/>
  <c r="U56" i="37" s="1"/>
  <c r="M12" i="37"/>
  <c r="N12" i="37"/>
  <c r="L12" i="37"/>
  <c r="I12" i="37"/>
  <c r="H12" i="37"/>
  <c r="J12" i="37"/>
  <c r="R17" i="37"/>
  <c r="Q52" i="36"/>
  <c r="Q53" i="36"/>
  <c r="Q54" i="36"/>
  <c r="Q51" i="36"/>
  <c r="Q40" i="36"/>
  <c r="Q41" i="36"/>
  <c r="Q43" i="36"/>
  <c r="Q44" i="36"/>
  <c r="Q47" i="36"/>
  <c r="R16" i="37"/>
  <c r="R59" i="37"/>
  <c r="R49" i="37"/>
  <c r="R26" i="37"/>
  <c r="V26" i="37" s="1"/>
  <c r="R4" i="37"/>
  <c r="O66" i="36"/>
  <c r="D77" i="36"/>
  <c r="M77" i="36"/>
  <c r="N77" i="36"/>
  <c r="N79" i="36" s="1"/>
  <c r="P77" i="36"/>
  <c r="P79" i="36" s="1"/>
  <c r="D66" i="36"/>
  <c r="O48" i="36"/>
  <c r="N48" i="36"/>
  <c r="P48" i="36"/>
  <c r="C48" i="36"/>
  <c r="A53" i="21"/>
  <c r="A94" i="21" s="1"/>
  <c r="A62" i="21"/>
  <c r="A103" i="21" s="1"/>
  <c r="R10" i="39" l="1"/>
  <c r="R20" i="39" s="1"/>
  <c r="F20" i="39"/>
  <c r="H20" i="39"/>
  <c r="J20" i="39"/>
  <c r="N20" i="39"/>
  <c r="P20" i="39"/>
  <c r="Q66" i="36"/>
  <c r="K43" i="38"/>
  <c r="I20" i="39"/>
  <c r="R18" i="39"/>
  <c r="G58" i="37"/>
  <c r="F22" i="39"/>
  <c r="G21" i="39" s="1"/>
  <c r="G22" i="39" s="1"/>
  <c r="H21" i="39" s="1"/>
  <c r="H22" i="39" s="1"/>
  <c r="I21" i="39" s="1"/>
  <c r="I22" i="39" s="1"/>
  <c r="J21" i="39" s="1"/>
  <c r="J22" i="39" s="1"/>
  <c r="K21" i="39" s="1"/>
  <c r="K22" i="39" s="1"/>
  <c r="L21" i="39" s="1"/>
  <c r="L22" i="39" s="1"/>
  <c r="M21" i="39" s="1"/>
  <c r="M22" i="39" s="1"/>
  <c r="N21" i="39" s="1"/>
  <c r="N22" i="39" s="1"/>
  <c r="O21" i="39" s="1"/>
  <c r="O22" i="39" s="1"/>
  <c r="P21" i="39" s="1"/>
  <c r="P22" i="39" s="1"/>
  <c r="K20" i="39"/>
  <c r="N32" i="44"/>
  <c r="O31" i="44" s="1"/>
  <c r="O43" i="38"/>
  <c r="O58" i="37"/>
  <c r="D79" i="36"/>
  <c r="L79" i="36"/>
  <c r="N58" i="37"/>
  <c r="M58" i="37"/>
  <c r="L58" i="37"/>
  <c r="R12" i="37"/>
  <c r="V12" i="37" s="1"/>
  <c r="M43" i="38"/>
  <c r="J43" i="38"/>
  <c r="H43" i="38"/>
  <c r="G43" i="38"/>
  <c r="P43" i="38"/>
  <c r="N43" i="38"/>
  <c r="I43" i="38"/>
  <c r="H58" i="37"/>
  <c r="F58" i="37"/>
  <c r="E58" i="37"/>
  <c r="E60" i="37" s="1"/>
  <c r="F59" i="37" s="1"/>
  <c r="K58" i="37"/>
  <c r="F43" i="38"/>
  <c r="F45" i="38" s="1"/>
  <c r="G44" i="38" s="1"/>
  <c r="P58" i="37"/>
  <c r="R41" i="38"/>
  <c r="V41" i="38" s="1"/>
  <c r="L43" i="38"/>
  <c r="M66" i="36"/>
  <c r="M79" i="36" s="1"/>
  <c r="F79" i="36"/>
  <c r="R24" i="38"/>
  <c r="V24" i="38" s="1"/>
  <c r="J58" i="37"/>
  <c r="O69" i="36"/>
  <c r="Q75" i="36"/>
  <c r="I58" i="37"/>
  <c r="R54" i="37"/>
  <c r="V54" i="37" s="1"/>
  <c r="G76" i="36" l="1"/>
  <c r="G77" i="36" s="1"/>
  <c r="G79" i="36" s="1"/>
  <c r="G82" i="36" s="1"/>
  <c r="R22" i="39"/>
  <c r="O32" i="44"/>
  <c r="P31" i="44" s="1"/>
  <c r="P32" i="44" s="1"/>
  <c r="G45" i="38"/>
  <c r="H44" i="38" s="1"/>
  <c r="H45" i="38" s="1"/>
  <c r="I44" i="38" s="1"/>
  <c r="I45" i="38" s="1"/>
  <c r="J44" i="38" s="1"/>
  <c r="J45" i="38" s="1"/>
  <c r="K44" i="38" s="1"/>
  <c r="K45" i="38" s="1"/>
  <c r="L44" i="38" s="1"/>
  <c r="L45" i="38" s="1"/>
  <c r="M44" i="38" s="1"/>
  <c r="M45" i="38" s="1"/>
  <c r="N44" i="38" s="1"/>
  <c r="N45" i="38" s="1"/>
  <c r="O44" i="38" s="1"/>
  <c r="O45" i="38" s="1"/>
  <c r="P44" i="38" s="1"/>
  <c r="P45" i="38" s="1"/>
  <c r="F60" i="37"/>
  <c r="G59" i="37" s="1"/>
  <c r="G60" i="37" s="1"/>
  <c r="H59" i="37" s="1"/>
  <c r="H60" i="37" s="1"/>
  <c r="I59" i="37" s="1"/>
  <c r="I60" i="37" s="1"/>
  <c r="J59" i="37" s="1"/>
  <c r="J60" i="37" s="1"/>
  <c r="K59" i="37" s="1"/>
  <c r="K60" i="37" s="1"/>
  <c r="L59" i="37" s="1"/>
  <c r="L60" i="37" s="1"/>
  <c r="M59" i="37" s="1"/>
  <c r="M60" i="37" s="1"/>
  <c r="N59" i="37" s="1"/>
  <c r="N60" i="37" s="1"/>
  <c r="O59" i="37" s="1"/>
  <c r="O60" i="37" s="1"/>
  <c r="P59" i="37" s="1"/>
  <c r="P60" i="37" s="1"/>
  <c r="R43" i="38"/>
  <c r="E73" i="36" s="1"/>
  <c r="E77" i="36" s="1"/>
  <c r="E79" i="36" s="1"/>
  <c r="E82" i="36" s="1"/>
  <c r="M46" i="36"/>
  <c r="Q46" i="36" s="1"/>
  <c r="Q48" i="36" s="1"/>
  <c r="Q69" i="36"/>
  <c r="O77" i="36"/>
  <c r="O79" i="36" s="1"/>
  <c r="O82" i="36" s="1"/>
  <c r="R56" i="37"/>
  <c r="V56" i="37" s="1"/>
  <c r="R45" i="38" l="1"/>
  <c r="Q73" i="36"/>
  <c r="M48" i="36"/>
  <c r="M82" i="36" s="1"/>
  <c r="R58" i="37"/>
  <c r="C76" i="36" s="1"/>
  <c r="C77" i="36" l="1"/>
  <c r="C79" i="36" s="1"/>
  <c r="R60" i="37"/>
  <c r="C82" i="36" l="1"/>
  <c r="Q76" i="36"/>
  <c r="Q77" i="36" s="1"/>
  <c r="Q79" i="36" s="1"/>
  <c r="Q82" i="36" l="1"/>
</calcChain>
</file>

<file path=xl/sharedStrings.xml><?xml version="1.0" encoding="utf-8"?>
<sst xmlns="http://schemas.openxmlformats.org/spreadsheetml/2006/main" count="569" uniqueCount="210">
  <si>
    <t xml:space="preserve">  Financial Statements</t>
  </si>
  <si>
    <t>Unaudited</t>
  </si>
  <si>
    <t>COMMUNITY DEVELOPMENT DISTRICT</t>
  </si>
  <si>
    <t>% of Budget</t>
  </si>
  <si>
    <t>Legal Advertising</t>
  </si>
  <si>
    <t>Due from Other Funds</t>
  </si>
  <si>
    <t>Construction Financial Statements</t>
  </si>
  <si>
    <t>Supplemental Schedules</t>
  </si>
  <si>
    <t>Insurance</t>
  </si>
  <si>
    <t>Heritage Harbour South</t>
  </si>
  <si>
    <t>Due to Other Funds</t>
  </si>
  <si>
    <t xml:space="preserve"> </t>
  </si>
  <si>
    <t>Accrued Interest Receivable</t>
  </si>
  <si>
    <t>Prepaid Expenses</t>
  </si>
  <si>
    <t>Investment in General Fixed Assets</t>
  </si>
  <si>
    <t xml:space="preserve">     General Fund</t>
  </si>
  <si>
    <t>Assets</t>
  </si>
  <si>
    <t>Total Assets</t>
  </si>
  <si>
    <t>Liabilities</t>
  </si>
  <si>
    <t>Fund Balance</t>
  </si>
  <si>
    <t xml:space="preserve">Fund Balance - Beginning </t>
  </si>
  <si>
    <t xml:space="preserve">Fund Balance - Ending </t>
  </si>
  <si>
    <t>Revenue and Other Sources</t>
  </si>
  <si>
    <t>Interest</t>
  </si>
  <si>
    <t>Special Assessment Revenue</t>
  </si>
  <si>
    <t>Executive</t>
  </si>
  <si>
    <t>Financial and Administrative</t>
  </si>
  <si>
    <t>Audit Services</t>
  </si>
  <si>
    <t>Arbitrage Rebate Services</t>
  </si>
  <si>
    <t>Other Contractual Services</t>
  </si>
  <si>
    <t>Trustee Services</t>
  </si>
  <si>
    <t>Travel and Per Diem</t>
  </si>
  <si>
    <t>Communications &amp; Freight Services</t>
  </si>
  <si>
    <t>Postage, Freight &amp; Messenger</t>
  </si>
  <si>
    <t>Subscription &amp; Memberships</t>
  </si>
  <si>
    <t>Legal Services</t>
  </si>
  <si>
    <t>Other General Government Services</t>
  </si>
  <si>
    <t>General Fund</t>
  </si>
  <si>
    <t>Total Revenue and Other Sources:</t>
  </si>
  <si>
    <t>N/A</t>
  </si>
  <si>
    <t>Interest - General Checking</t>
  </si>
  <si>
    <t>Expenditures and Other Uses</t>
  </si>
  <si>
    <t>Total Expenditures and Other Uses:</t>
  </si>
  <si>
    <t>Account Groups</t>
  </si>
  <si>
    <t>General Long Term Debt</t>
  </si>
  <si>
    <t>General Fixed Assets</t>
  </si>
  <si>
    <t>Totals      (Memorandum Only)</t>
  </si>
  <si>
    <t>Amount Available in Debt Service Funds</t>
  </si>
  <si>
    <t>Fund Equity and Other Credits</t>
  </si>
  <si>
    <t xml:space="preserve">Total Liabilities   </t>
  </si>
  <si>
    <t>Total Fund Equity and Other Credits</t>
  </si>
  <si>
    <t>Total Liabilities, Fund Equity and Other Credits</t>
  </si>
  <si>
    <t>Legal - General Counsel</t>
  </si>
  <si>
    <t>Amount to be Provided by Debt Service Funds</t>
  </si>
  <si>
    <t>Governmental Funds</t>
  </si>
  <si>
    <t>Market Valuation Adjustments</t>
  </si>
  <si>
    <t>Cash and Investments</t>
  </si>
  <si>
    <t>General Fund - Invested Cash</t>
  </si>
  <si>
    <t>Results from Current Operations</t>
  </si>
  <si>
    <t>Debt Service Fund</t>
  </si>
  <si>
    <t>Reserve Account</t>
  </si>
  <si>
    <t>Prepayment Account</t>
  </si>
  <si>
    <t>Interest Account</t>
  </si>
  <si>
    <t>Revenue</t>
  </si>
  <si>
    <t>Current Portion</t>
  </si>
  <si>
    <t>Long Term</t>
  </si>
  <si>
    <t>Professional Management</t>
  </si>
  <si>
    <t>October</t>
  </si>
  <si>
    <t>November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</si>
  <si>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</si>
  <si>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</si>
  <si>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</si>
  <si>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</si>
  <si>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</si>
  <si>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</si>
  <si>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</si>
  <si>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</si>
  <si>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December</t>
  </si>
  <si>
    <t>Net Increase/ (Decrease) in Fund Balance</t>
  </si>
  <si>
    <t>Total Annual Budget</t>
  </si>
  <si>
    <t xml:space="preserve">Description </t>
  </si>
  <si>
    <t>Investment in General Fixed Assets (net of depreciation)</t>
  </si>
  <si>
    <t>Sinking Account</t>
  </si>
  <si>
    <t>Carryforward</t>
  </si>
  <si>
    <t>Special Assessments - On-Roll</t>
  </si>
  <si>
    <t>Special Assessments - Off-Roll</t>
  </si>
  <si>
    <t>Legislative</t>
  </si>
  <si>
    <t>Assessment Roll Services</t>
  </si>
  <si>
    <t>Bonds Payable</t>
  </si>
  <si>
    <t>Board of Supervisor's - Taxes</t>
  </si>
  <si>
    <t>Board of Supervisor's - Fees</t>
  </si>
  <si>
    <t>Accounts Payable &amp; Payroll Liabilities</t>
  </si>
  <si>
    <t>Year to Date</t>
  </si>
  <si>
    <t>Assessments Receivable</t>
  </si>
  <si>
    <t>Other Current Charges</t>
  </si>
  <si>
    <t>Sub-Total:</t>
  </si>
  <si>
    <t>Accounting Services</t>
  </si>
  <si>
    <t>July</t>
  </si>
  <si>
    <t xml:space="preserve">     Debt Service Fund(s)</t>
  </si>
  <si>
    <t>Debt Service Fund(s)</t>
  </si>
  <si>
    <t>Restricted</t>
  </si>
  <si>
    <t>Unassigned</t>
  </si>
  <si>
    <t>Escrow Deposit Fund</t>
  </si>
  <si>
    <t>Cost of Issuance</t>
  </si>
  <si>
    <t>Intragovernmental Transfer In</t>
  </si>
  <si>
    <t>Dissemination Agent Services</t>
  </si>
  <si>
    <t>Property Appraiser Fees</t>
  </si>
  <si>
    <t>Computer Services - Website Development</t>
  </si>
  <si>
    <t>Contingencies</t>
  </si>
  <si>
    <t>Series 2013</t>
  </si>
  <si>
    <t>Interest Income</t>
  </si>
  <si>
    <t>Revenue Account</t>
  </si>
  <si>
    <t>Operating Transfers In (From Other Funds)</t>
  </si>
  <si>
    <t>Debt Service</t>
  </si>
  <si>
    <t>Principal Debt Service - Mandatory</t>
  </si>
  <si>
    <t>Principal Debt Service - Early Redemptions</t>
  </si>
  <si>
    <t>Interest Expense</t>
  </si>
  <si>
    <t>Operating Transfers Out (To Other Funds)</t>
  </si>
  <si>
    <t>Series 2013 Bonds</t>
  </si>
  <si>
    <t>Construction Account</t>
  </si>
  <si>
    <t>Debt Proceeds</t>
  </si>
  <si>
    <t>Capital Outlay</t>
  </si>
  <si>
    <t>Construction in Progress</t>
  </si>
  <si>
    <t>Engineering Services</t>
  </si>
  <si>
    <t>Special Assessments - Prepayments</t>
  </si>
  <si>
    <t>Series 2013 Bonds A-1</t>
  </si>
  <si>
    <t>Series 2013 Bonds A-2</t>
  </si>
  <si>
    <t>Series 2013 Bonds A-3</t>
  </si>
  <si>
    <t>Series 2013 A-1</t>
  </si>
  <si>
    <t>Series 2013 A-2</t>
  </si>
  <si>
    <t>Series 2013 A-3</t>
  </si>
  <si>
    <t>Series 2013 A-1 and A-2</t>
  </si>
  <si>
    <t>Developer Contribution</t>
  </si>
  <si>
    <t>Other Fees and Charges</t>
  </si>
  <si>
    <t>Discounts/Collection Fees</t>
  </si>
  <si>
    <t>Reserves</t>
  </si>
  <si>
    <t>Operational Reserves (Future Years)</t>
  </si>
  <si>
    <t>Printing &amp; Binding</t>
  </si>
  <si>
    <t>Bank Service Fees</t>
  </si>
  <si>
    <t xml:space="preserve">Prepayment Account </t>
  </si>
  <si>
    <t>Par Debt Outstanding Calculation</t>
  </si>
  <si>
    <t>Par Debt Issued</t>
  </si>
  <si>
    <t>FY 2014 transactions:</t>
  </si>
  <si>
    <t>Mandatory 05/01/2014</t>
  </si>
  <si>
    <t>Prepayment 05/01/2014</t>
  </si>
  <si>
    <t>Par at 09/30/2014</t>
  </si>
  <si>
    <t>FY 2015 transactions</t>
  </si>
  <si>
    <t>Prepayments 11 01 2014</t>
  </si>
  <si>
    <t>Mandatory 11 01 2015</t>
  </si>
  <si>
    <t>Prepayments 05/01/2015</t>
  </si>
  <si>
    <t>Par at 09/30/2015</t>
  </si>
  <si>
    <t>FY 2016 transactions</t>
  </si>
  <si>
    <t>Prepayments 11 01 2015</t>
  </si>
  <si>
    <t>Mandatory 05/01/2016</t>
  </si>
  <si>
    <t>Prepayments 05/01/2016</t>
  </si>
  <si>
    <t>Par at 09/30/2016</t>
  </si>
  <si>
    <t>FY 2017 transactions:</t>
  </si>
  <si>
    <t>Prepayments 11 01 2016</t>
  </si>
  <si>
    <t>Mandatory 05 01 2017</t>
  </si>
  <si>
    <t>Prepayments 05 01 2017</t>
  </si>
  <si>
    <t>Par at 09/30/2017</t>
  </si>
  <si>
    <t>DSF Series 2013 A-1</t>
  </si>
  <si>
    <t>DSF Series 2013 A-2</t>
  </si>
  <si>
    <t>DSF Series 2013 A-3</t>
  </si>
  <si>
    <t>FY 2018 transactions</t>
  </si>
  <si>
    <t>Prepayments 11 01 2017</t>
  </si>
  <si>
    <t>Mandatory 05 01 2018</t>
  </si>
  <si>
    <t>Prepayments 05 01 2018</t>
  </si>
  <si>
    <t>Par at 09/30/2018</t>
  </si>
  <si>
    <t>Legal - Boundary Amendment</t>
  </si>
  <si>
    <t>Accounts Receivable</t>
  </si>
  <si>
    <t>Prepayments 11 01 2018</t>
  </si>
  <si>
    <t>Mandatory 05 01 2019</t>
  </si>
  <si>
    <t>Prepayments 05 01 2019</t>
  </si>
  <si>
    <t>Series 2018</t>
  </si>
  <si>
    <t>Stormwater Mgmt-Construction</t>
  </si>
  <si>
    <t>Underwriter's Discount</t>
  </si>
  <si>
    <t xml:space="preserve">Legal - Series 2018 Bonds </t>
  </si>
  <si>
    <t>Debt Service Funds</t>
  </si>
  <si>
    <t>Capital Project Fund</t>
  </si>
  <si>
    <t xml:space="preserve">Capitalized Interest Account </t>
  </si>
  <si>
    <t xml:space="preserve">Construction  Account </t>
  </si>
  <si>
    <t xml:space="preserve">Cost of Issuance Account </t>
  </si>
  <si>
    <t>Sinking Fund Account</t>
  </si>
  <si>
    <t>Capitalized Interest Account</t>
  </si>
  <si>
    <t>Special Assessments - On Roll</t>
  </si>
  <si>
    <t>Special Assessments - Off Roll</t>
  </si>
  <si>
    <t>Par at 11/16/2018</t>
  </si>
  <si>
    <t>DSF Series 2018</t>
  </si>
  <si>
    <t>FY 2019 transactions</t>
  </si>
  <si>
    <t>Par at 09/30/2019</t>
  </si>
  <si>
    <t>Prepayments 11 01 2019</t>
  </si>
  <si>
    <t>FY 2020 transactions</t>
  </si>
  <si>
    <t>Mandatory 05 01 2020</t>
  </si>
  <si>
    <t>Prepayments 05 01 2020</t>
  </si>
  <si>
    <t>Par at 09/30/2020</t>
  </si>
  <si>
    <t>Contributions - Tyalor Morrison</t>
  </si>
  <si>
    <t>Water-Sewer Combination</t>
  </si>
  <si>
    <t>Stormwater Management</t>
  </si>
  <si>
    <t>Prepayments 11 01 2020</t>
  </si>
  <si>
    <t>Mandatory 05 01 2021</t>
  </si>
  <si>
    <t>Prepayments 05 01 2021</t>
  </si>
  <si>
    <t>Par at 09/30/2021</t>
  </si>
  <si>
    <t>Legal - Series 2021 Bonds</t>
  </si>
  <si>
    <t>Beginning: October 1, 2021 (Unaudited)</t>
  </si>
  <si>
    <t>Board of Supervisor's Fees</t>
  </si>
  <si>
    <t>Prepayments 11 01 2021</t>
  </si>
  <si>
    <t>Mandatory 05 01 2022</t>
  </si>
  <si>
    <t>Prepayments 05 01 2022</t>
  </si>
  <si>
    <t>Par at 09/30/2022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</si>
</sst>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_(* #,##0.00_);_(* \(#,##0.00\);_(* &quot;-&quot;_);_(@_)"/>
    <numFmt numFmtId="167" formatCode="_(* #,##0_);_(* \(#,##0\);_(* &quot;-&quot;??_);_(@_)"/>
    <numFmt numFmtId="168" formatCode="_(&quot;$&quot;* #,##0.00_);_(&quot;$&quot;* \(#,##0.00\);_(&quot;$&quot;* &quot;-&quot;_);_(@_)"/>
    <numFmt numFmtId="169" formatCode="&quot;$&quot;#,##0"/>
    <numFmt numFmtId="170" formatCode="_(&quot;$&quot;* #,##0_);_(&quot;$&quot;* \(#,##0\);_(&quot;$&quot;* &quot;-&quot;??_);_(@_)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</cellStyleXfs>
  <cellXfs count="312">
    <xf numFmtId="0" fontId="0" fillId="0" borderId="0" xfId="0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Continuous"/>
    </xf>
    <xf numFmtId="0" fontId="4" fillId="0" borderId="0" xfId="2" applyFont="1" applyBorder="1"/>
    <xf numFmtId="0" fontId="6" fillId="0" borderId="0" xfId="2" applyFont="1" applyAlignment="1">
      <alignment horizontal="centerContinuous"/>
    </xf>
    <xf numFmtId="0" fontId="6" fillId="0" borderId="0" xfId="2" applyFont="1"/>
    <xf numFmtId="0" fontId="7" fillId="0" borderId="0" xfId="2" applyFont="1" applyAlignment="1">
      <alignment horizontal="centerContinuous"/>
    </xf>
    <xf numFmtId="0" fontId="7" fillId="0" borderId="0" xfId="2" applyFont="1"/>
    <xf numFmtId="0" fontId="8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10" fillId="0" borderId="0" xfId="2" applyFont="1"/>
    <xf numFmtId="0" fontId="13" fillId="0" borderId="0" xfId="2" applyFont="1" applyAlignment="1">
      <alignment horizontal="centerContinuous"/>
    </xf>
    <xf numFmtId="0" fontId="13" fillId="0" borderId="0" xfId="2" applyFont="1"/>
    <xf numFmtId="0" fontId="15" fillId="0" borderId="0" xfId="0" applyFo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4" fontId="17" fillId="0" borderId="0" xfId="1" applyFont="1" applyBorder="1" applyAlignment="1">
      <alignment horizontal="right"/>
    </xf>
    <xf numFmtId="44" fontId="17" fillId="0" borderId="0" xfId="1" applyFont="1"/>
    <xf numFmtId="42" fontId="15" fillId="0" borderId="0" xfId="0" applyNumberFormat="1" applyFont="1" applyBorder="1"/>
    <xf numFmtId="7" fontId="17" fillId="0" borderId="0" xfId="0" applyNumberFormat="1" applyFont="1" applyBorder="1"/>
    <xf numFmtId="5" fontId="15" fillId="0" borderId="0" xfId="0" applyNumberFormat="1" applyFont="1" applyBorder="1"/>
    <xf numFmtId="0" fontId="17" fillId="0" borderId="0" xfId="0" applyFont="1" applyBorder="1"/>
    <xf numFmtId="42" fontId="15" fillId="0" borderId="0" xfId="1" applyNumberFormat="1" applyFont="1" applyBorder="1"/>
    <xf numFmtId="41" fontId="15" fillId="0" borderId="0" xfId="0" applyNumberFormat="1" applyFont="1" applyBorder="1"/>
    <xf numFmtId="41" fontId="15" fillId="0" borderId="0" xfId="0" applyNumberFormat="1" applyFont="1"/>
    <xf numFmtId="0" fontId="15" fillId="0" borderId="0" xfId="0" applyFont="1" applyBorder="1" applyAlignment="1">
      <alignment horizontal="centerContinuous"/>
    </xf>
    <xf numFmtId="8" fontId="15" fillId="0" borderId="0" xfId="0" applyNumberFormat="1" applyFont="1" applyBorder="1"/>
    <xf numFmtId="7" fontId="15" fillId="0" borderId="0" xfId="0" applyNumberFormat="1" applyFont="1" applyBorder="1"/>
    <xf numFmtId="8" fontId="14" fillId="0" borderId="0" xfId="0" applyNumberFormat="1" applyFont="1"/>
    <xf numFmtId="0" fontId="15" fillId="0" borderId="0" xfId="0" applyFont="1" applyBorder="1"/>
    <xf numFmtId="166" fontId="15" fillId="0" borderId="0" xfId="0" applyNumberFormat="1" applyFont="1" applyBorder="1"/>
    <xf numFmtId="7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42" fontId="15" fillId="0" borderId="0" xfId="0" applyNumberFormat="1" applyFont="1"/>
    <xf numFmtId="0" fontId="15" fillId="0" borderId="0" xfId="0" applyFont="1" applyAlignment="1"/>
    <xf numFmtId="41" fontId="15" fillId="0" borderId="0" xfId="1" applyNumberFormat="1" applyFont="1"/>
    <xf numFmtId="9" fontId="15" fillId="0" borderId="0" xfId="3" applyNumberFormat="1" applyFont="1"/>
    <xf numFmtId="0" fontId="16" fillId="0" borderId="0" xfId="0" applyFont="1" applyAlignment="1">
      <alignment horizontal="right" indent="1"/>
    </xf>
    <xf numFmtId="42" fontId="16" fillId="0" borderId="3" xfId="1" applyNumberFormat="1" applyFont="1" applyBorder="1"/>
    <xf numFmtId="41" fontId="16" fillId="0" borderId="3" xfId="0" applyNumberFormat="1" applyFont="1" applyBorder="1"/>
    <xf numFmtId="0" fontId="15" fillId="0" borderId="0" xfId="0" applyFont="1" applyAlignment="1">
      <alignment horizontal="left" indent="1"/>
    </xf>
    <xf numFmtId="42" fontId="16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9" fontId="15" fillId="0" borderId="0" xfId="0" applyNumberFormat="1" applyFont="1" applyBorder="1"/>
    <xf numFmtId="10" fontId="15" fillId="0" borderId="0" xfId="3" applyNumberFormat="1" applyFont="1"/>
    <xf numFmtId="43" fontId="15" fillId="0" borderId="0" xfId="0" applyNumberFormat="1" applyFont="1"/>
    <xf numFmtId="43" fontId="15" fillId="0" borderId="0" xfId="0" applyNumberFormat="1" applyFont="1" applyBorder="1"/>
    <xf numFmtId="42" fontId="16" fillId="0" borderId="2" xfId="0" applyNumberFormat="1" applyFont="1" applyBorder="1"/>
    <xf numFmtId="165" fontId="15" fillId="0" borderId="0" xfId="0" applyNumberFormat="1" applyFont="1"/>
    <xf numFmtId="165" fontId="15" fillId="0" borderId="0" xfId="0" applyNumberFormat="1" applyFont="1" applyBorder="1"/>
    <xf numFmtId="165" fontId="15" fillId="0" borderId="0" xfId="0" applyNumberFormat="1" applyFont="1" applyFill="1"/>
    <xf numFmtId="43" fontId="15" fillId="0" borderId="0" xfId="0" applyNumberFormat="1" applyFont="1" applyFill="1" applyBorder="1"/>
    <xf numFmtId="43" fontId="15" fillId="0" borderId="0" xfId="0" applyNumberFormat="1" applyFont="1" applyFill="1"/>
    <xf numFmtId="0" fontId="16" fillId="0" borderId="0" xfId="0" applyFont="1" applyAlignment="1">
      <alignment horizontal="left"/>
    </xf>
    <xf numFmtId="42" fontId="16" fillId="0" borderId="2" xfId="0" applyNumberFormat="1" applyFont="1" applyBorder="1" applyAlignment="1">
      <alignment horizontal="center"/>
    </xf>
    <xf numFmtId="44" fontId="15" fillId="0" borderId="0" xfId="0" applyNumberFormat="1" applyFont="1" applyFill="1"/>
    <xf numFmtId="43" fontId="15" fillId="0" borderId="0" xfId="1" applyNumberFormat="1" applyFont="1" applyFill="1"/>
    <xf numFmtId="43" fontId="15" fillId="0" borderId="0" xfId="0" applyNumberFormat="1" applyFont="1" applyFill="1" applyAlignment="1">
      <alignment horizontal="right"/>
    </xf>
    <xf numFmtId="41" fontId="15" fillId="0" borderId="0" xfId="0" applyNumberFormat="1" applyFont="1" applyFill="1"/>
    <xf numFmtId="41" fontId="15" fillId="0" borderId="1" xfId="0" applyNumberFormat="1" applyFont="1" applyBorder="1"/>
    <xf numFmtId="42" fontId="15" fillId="0" borderId="0" xfId="0" applyNumberFormat="1" applyFont="1" applyFill="1"/>
    <xf numFmtId="42" fontId="16" fillId="0" borderId="2" xfId="0" applyNumberFormat="1" applyFont="1" applyFill="1" applyBorder="1"/>
    <xf numFmtId="42" fontId="15" fillId="0" borderId="0" xfId="0" applyNumberFormat="1" applyFont="1" applyAlignment="1">
      <alignment horizontal="center"/>
    </xf>
    <xf numFmtId="9" fontId="15" fillId="0" borderId="0" xfId="3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9" fontId="16" fillId="0" borderId="3" xfId="3" applyNumberFormat="1" applyFont="1" applyBorder="1" applyAlignment="1">
      <alignment horizontal="center"/>
    </xf>
    <xf numFmtId="9" fontId="15" fillId="0" borderId="0" xfId="3" applyNumberFormat="1" applyFont="1" applyBorder="1" applyAlignment="1">
      <alignment horizontal="center"/>
    </xf>
    <xf numFmtId="3" fontId="15" fillId="0" borderId="0" xfId="0" applyNumberFormat="1" applyFont="1"/>
    <xf numFmtId="3" fontId="15" fillId="0" borderId="0" xfId="1" applyNumberFormat="1" applyFont="1"/>
    <xf numFmtId="3" fontId="15" fillId="0" borderId="0" xfId="0" applyNumberFormat="1" applyFont="1" applyFill="1" applyBorder="1"/>
    <xf numFmtId="7" fontId="19" fillId="0" borderId="0" xfId="0" applyNumberFormat="1" applyFont="1" applyBorder="1"/>
    <xf numFmtId="7" fontId="19" fillId="0" borderId="0" xfId="0" applyNumberFormat="1" applyFont="1"/>
    <xf numFmtId="41" fontId="15" fillId="0" borderId="0" xfId="1" applyNumberFormat="1" applyFont="1" applyBorder="1"/>
    <xf numFmtId="0" fontId="16" fillId="0" borderId="0" xfId="0" applyFont="1" applyAlignment="1">
      <alignment horizontal="right"/>
    </xf>
    <xf numFmtId="41" fontId="16" fillId="0" borderId="4" xfId="0" applyNumberFormat="1" applyFont="1" applyBorder="1"/>
    <xf numFmtId="41" fontId="16" fillId="0" borderId="0" xfId="0" applyNumberFormat="1" applyFont="1" applyBorder="1"/>
    <xf numFmtId="9" fontId="16" fillId="0" borderId="3" xfId="0" applyNumberFormat="1" applyFont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3" fontId="21" fillId="2" borderId="1" xfId="0" applyNumberFormat="1" applyFont="1" applyFill="1" applyBorder="1" applyAlignment="1">
      <alignment horizontal="center"/>
    </xf>
    <xf numFmtId="43" fontId="21" fillId="2" borderId="1" xfId="0" applyNumberFormat="1" applyFont="1" applyFill="1" applyBorder="1" applyAlignment="1">
      <alignment horizontal="center" wrapText="1"/>
    </xf>
    <xf numFmtId="40" fontId="21" fillId="2" borderId="1" xfId="0" applyNumberFormat="1" applyFont="1" applyFill="1" applyBorder="1" applyAlignment="1">
      <alignment horizontal="center" wrapText="1"/>
    </xf>
    <xf numFmtId="9" fontId="16" fillId="0" borderId="4" xfId="0" applyNumberFormat="1" applyFont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 wrapText="1"/>
    </xf>
    <xf numFmtId="167" fontId="15" fillId="0" borderId="0" xfId="0" applyNumberFormat="1" applyFont="1"/>
    <xf numFmtId="167" fontId="15" fillId="0" borderId="0" xfId="1" applyNumberFormat="1" applyFont="1"/>
    <xf numFmtId="167" fontId="16" fillId="0" borderId="3" xfId="1" applyNumberFormat="1" applyFont="1" applyBorder="1"/>
    <xf numFmtId="167" fontId="15" fillId="0" borderId="0" xfId="0" applyNumberFormat="1" applyFont="1" applyFill="1" applyBorder="1"/>
    <xf numFmtId="167" fontId="15" fillId="0" borderId="0" xfId="0" applyNumberFormat="1" applyFont="1" applyFill="1"/>
    <xf numFmtId="167" fontId="15" fillId="0" borderId="0" xfId="0" applyNumberFormat="1" applyFont="1" applyAlignment="1">
      <alignment horizontal="right"/>
    </xf>
    <xf numFmtId="167" fontId="15" fillId="0" borderId="0" xfId="0" applyNumberFormat="1" applyFont="1" applyBorder="1"/>
    <xf numFmtId="9" fontId="16" fillId="0" borderId="0" xfId="0" applyNumberFormat="1" applyFont="1" applyBorder="1" applyAlignment="1">
      <alignment horizontal="center"/>
    </xf>
    <xf numFmtId="168" fontId="19" fillId="0" borderId="0" xfId="0" applyNumberFormat="1" applyFont="1" applyFill="1"/>
    <xf numFmtId="167" fontId="16" fillId="0" borderId="0" xfId="0" applyNumberFormat="1" applyFont="1" applyBorder="1"/>
    <xf numFmtId="167" fontId="16" fillId="0" borderId="2" xfId="0" applyNumberFormat="1" applyFont="1" applyBorder="1"/>
    <xf numFmtId="165" fontId="26" fillId="0" borderId="0" xfId="0" applyNumberFormat="1" applyFont="1" applyBorder="1"/>
    <xf numFmtId="0" fontId="26" fillId="0" borderId="0" xfId="0" applyFont="1" applyBorder="1"/>
    <xf numFmtId="0" fontId="26" fillId="0" borderId="0" xfId="0" applyFont="1"/>
    <xf numFmtId="165" fontId="26" fillId="0" borderId="0" xfId="0" applyNumberFormat="1" applyFont="1"/>
    <xf numFmtId="41" fontId="15" fillId="0" borderId="0" xfId="1" applyNumberFormat="1" applyFont="1" applyFill="1"/>
    <xf numFmtId="41" fontId="15" fillId="0" borderId="0" xfId="0" applyNumberFormat="1" applyFont="1" applyFill="1" applyBorder="1"/>
    <xf numFmtId="9" fontId="15" fillId="0" borderId="0" xfId="3" applyNumberFormat="1" applyFont="1" applyBorder="1"/>
    <xf numFmtId="43" fontId="15" fillId="0" borderId="0" xfId="0" applyNumberFormat="1" applyFont="1" applyAlignment="1">
      <alignment horizontal="right"/>
    </xf>
    <xf numFmtId="42" fontId="15" fillId="0" borderId="0" xfId="0" applyNumberFormat="1" applyFont="1" applyFill="1" applyAlignment="1">
      <alignment horizontal="right"/>
    </xf>
    <xf numFmtId="41" fontId="15" fillId="0" borderId="0" xfId="0" applyNumberFormat="1" applyFont="1" applyFill="1" applyAlignment="1">
      <alignment horizontal="right"/>
    </xf>
    <xf numFmtId="0" fontId="16" fillId="0" borderId="0" xfId="0" applyFont="1" applyAlignment="1"/>
    <xf numFmtId="167" fontId="16" fillId="0" borderId="3" xfId="0" applyNumberFormat="1" applyFont="1" applyBorder="1" applyAlignment="1">
      <alignment horizontal="right"/>
    </xf>
    <xf numFmtId="42" fontId="16" fillId="0" borderId="3" xfId="0" applyNumberFormat="1" applyFont="1" applyFill="1" applyBorder="1" applyAlignment="1">
      <alignment horizontal="right"/>
    </xf>
    <xf numFmtId="0" fontId="15" fillId="0" borderId="0" xfId="0" applyFont="1" applyAlignment="1">
      <alignment horizontal="left" vertical="top" wrapText="1"/>
    </xf>
    <xf numFmtId="5" fontId="16" fillId="0" borderId="0" xfId="0" applyNumberFormat="1" applyFont="1" applyBorder="1"/>
    <xf numFmtId="10" fontId="16" fillId="0" borderId="0" xfId="3" applyNumberFormat="1" applyFont="1"/>
    <xf numFmtId="165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169" fontId="26" fillId="0" borderId="0" xfId="0" applyNumberFormat="1" applyFont="1"/>
    <xf numFmtId="169" fontId="26" fillId="0" borderId="0" xfId="0" applyNumberFormat="1" applyFont="1" applyAlignment="1">
      <alignment horizontal="right"/>
    </xf>
    <xf numFmtId="165" fontId="16" fillId="0" borderId="0" xfId="0" applyNumberFormat="1" applyFont="1"/>
    <xf numFmtId="9" fontId="15" fillId="0" borderId="3" xfId="3" applyNumberFormat="1" applyFont="1" applyBorder="1" applyAlignment="1">
      <alignment horizontal="center"/>
    </xf>
    <xf numFmtId="14" fontId="16" fillId="0" borderId="0" xfId="0" applyNumberFormat="1" applyFont="1"/>
    <xf numFmtId="14" fontId="26" fillId="0" borderId="0" xfId="0" applyNumberFormat="1" applyFont="1"/>
    <xf numFmtId="170" fontId="26" fillId="0" borderId="0" xfId="1" applyNumberFormat="1" applyFont="1"/>
    <xf numFmtId="43" fontId="15" fillId="0" borderId="0" xfId="1" applyNumberFormat="1" applyFont="1"/>
    <xf numFmtId="14" fontId="17" fillId="0" borderId="0" xfId="0" applyNumberFormat="1" applyFont="1"/>
    <xf numFmtId="41" fontId="16" fillId="0" borderId="2" xfId="0" applyNumberFormat="1" applyFont="1" applyBorder="1"/>
    <xf numFmtId="41" fontId="16" fillId="0" borderId="3" xfId="1" applyNumberFormat="1" applyFont="1" applyBorder="1"/>
    <xf numFmtId="41" fontId="16" fillId="0" borderId="3" xfId="0" applyNumberFormat="1" applyFont="1" applyBorder="1" applyAlignment="1">
      <alignment horizontal="right"/>
    </xf>
    <xf numFmtId="41" fontId="26" fillId="0" borderId="0" xfId="0" applyNumberFormat="1" applyFont="1"/>
    <xf numFmtId="14" fontId="17" fillId="0" borderId="0" xfId="1" applyNumberFormat="1" applyFont="1"/>
    <xf numFmtId="42" fontId="15" fillId="0" borderId="0" xfId="1" applyNumberFormat="1" applyFont="1"/>
    <xf numFmtId="14" fontId="16" fillId="0" borderId="0" xfId="1" applyNumberFormat="1" applyFont="1"/>
    <xf numFmtId="44" fontId="15" fillId="0" borderId="0" xfId="1" applyFont="1"/>
    <xf numFmtId="8" fontId="15" fillId="0" borderId="0" xfId="0" applyNumberFormat="1" applyFont="1"/>
    <xf numFmtId="0" fontId="21" fillId="0" borderId="0" xfId="0" applyFont="1" applyFill="1" applyBorder="1" applyAlignment="1">
      <alignment wrapText="1"/>
    </xf>
    <xf numFmtId="0" fontId="27" fillId="0" borderId="0" xfId="0" applyFont="1" applyBorder="1"/>
    <xf numFmtId="6" fontId="27" fillId="0" borderId="0" xfId="1" applyNumberFormat="1" applyFont="1" applyBorder="1"/>
    <xf numFmtId="0" fontId="28" fillId="0" borderId="0" xfId="0" applyFont="1"/>
    <xf numFmtId="42" fontId="28" fillId="0" borderId="0" xfId="0" applyNumberFormat="1" applyFont="1"/>
    <xf numFmtId="0" fontId="27" fillId="0" borderId="0" xfId="0" applyFont="1"/>
    <xf numFmtId="6" fontId="27" fillId="0" borderId="0" xfId="0" applyNumberFormat="1" applyFont="1"/>
    <xf numFmtId="0" fontId="27" fillId="0" borderId="0" xfId="0" applyFont="1" applyAlignment="1">
      <alignment horizontal="left" indent="1"/>
    </xf>
    <xf numFmtId="6" fontId="28" fillId="0" borderId="5" xfId="0" applyNumberFormat="1" applyFont="1" applyBorder="1"/>
    <xf numFmtId="0" fontId="27" fillId="0" borderId="0" xfId="0" applyFont="1" applyBorder="1" applyAlignment="1">
      <alignment horizontal="left" indent="1"/>
    </xf>
    <xf numFmtId="0" fontId="28" fillId="0" borderId="0" xfId="0" applyFont="1" applyBorder="1" applyAlignment="1">
      <alignment horizontal="right"/>
    </xf>
    <xf numFmtId="6" fontId="28" fillId="0" borderId="5" xfId="1" applyNumberFormat="1" applyFont="1" applyBorder="1"/>
    <xf numFmtId="0" fontId="28" fillId="0" borderId="0" xfId="0" applyFont="1" applyBorder="1"/>
    <xf numFmtId="0" fontId="29" fillId="0" borderId="0" xfId="0" applyFont="1" applyBorder="1"/>
    <xf numFmtId="6" fontId="29" fillId="0" borderId="0" xfId="1" applyNumberFormat="1" applyFont="1" applyBorder="1"/>
    <xf numFmtId="42" fontId="28" fillId="0" borderId="5" xfId="0" applyNumberFormat="1" applyFont="1" applyBorder="1"/>
    <xf numFmtId="44" fontId="16" fillId="0" borderId="0" xfId="1" applyFont="1" applyBorder="1"/>
    <xf numFmtId="0" fontId="16" fillId="0" borderId="0" xfId="0" applyFont="1" applyBorder="1"/>
    <xf numFmtId="44" fontId="15" fillId="0" borderId="0" xfId="1" applyFont="1" applyBorder="1"/>
    <xf numFmtId="0" fontId="15" fillId="3" borderId="0" xfId="0" applyFont="1" applyFill="1" applyBorder="1"/>
    <xf numFmtId="0" fontId="16" fillId="3" borderId="0" xfId="0" applyFont="1" applyFill="1" applyBorder="1"/>
    <xf numFmtId="42" fontId="15" fillId="0" borderId="0" xfId="0" applyNumberFormat="1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42" fontId="28" fillId="0" borderId="5" xfId="1" applyNumberFormat="1" applyFont="1" applyBorder="1"/>
    <xf numFmtId="0" fontId="28" fillId="0" borderId="0" xfId="0" applyFont="1" applyAlignment="1">
      <alignment horizontal="left"/>
    </xf>
    <xf numFmtId="42" fontId="26" fillId="0" borderId="0" xfId="0" applyNumberFormat="1" applyFont="1"/>
    <xf numFmtId="41" fontId="15" fillId="0" borderId="0" xfId="0" applyNumberFormat="1" applyFont="1"/>
    <xf numFmtId="0" fontId="16" fillId="0" borderId="0" xfId="0" applyFont="1"/>
    <xf numFmtId="43" fontId="15" fillId="0" borderId="0" xfId="0" applyNumberFormat="1" applyFont="1"/>
    <xf numFmtId="165" fontId="15" fillId="0" borderId="0" xfId="0" applyNumberFormat="1" applyFont="1"/>
    <xf numFmtId="165" fontId="15" fillId="0" borderId="0" xfId="0" applyNumberFormat="1" applyFont="1" applyFill="1"/>
    <xf numFmtId="43" fontId="15" fillId="0" borderId="0" xfId="0" applyNumberFormat="1" applyFont="1" applyFill="1" applyBorder="1"/>
    <xf numFmtId="43" fontId="15" fillId="0" borderId="0" xfId="0" applyNumberFormat="1" applyFont="1" applyFill="1"/>
    <xf numFmtId="0" fontId="26" fillId="0" borderId="0" xfId="0" applyFont="1" applyBorder="1"/>
    <xf numFmtId="0" fontId="26" fillId="0" borderId="0" xfId="0" applyFont="1"/>
    <xf numFmtId="165" fontId="26" fillId="0" borderId="0" xfId="0" applyNumberFormat="1" applyFont="1"/>
    <xf numFmtId="169" fontId="26" fillId="0" borderId="0" xfId="0" applyNumberFormat="1" applyFont="1"/>
    <xf numFmtId="169" fontId="26" fillId="0" borderId="0" xfId="0" applyNumberFormat="1" applyFont="1" applyAlignment="1">
      <alignment horizontal="right"/>
    </xf>
    <xf numFmtId="165" fontId="16" fillId="0" borderId="0" xfId="0" applyNumberFormat="1" applyFont="1"/>
    <xf numFmtId="0" fontId="26" fillId="0" borderId="0" xfId="0" applyFont="1"/>
    <xf numFmtId="0" fontId="0" fillId="0" borderId="0" xfId="0"/>
    <xf numFmtId="0" fontId="15" fillId="0" borderId="0" xfId="0" applyFont="1"/>
    <xf numFmtId="5" fontId="15" fillId="0" borderId="0" xfId="0" applyNumberFormat="1" applyFont="1" applyBorder="1"/>
    <xf numFmtId="0" fontId="16" fillId="0" borderId="0" xfId="0" applyFont="1"/>
    <xf numFmtId="0" fontId="15" fillId="0" borderId="0" xfId="0" applyFont="1" applyAlignment="1"/>
    <xf numFmtId="0" fontId="16" fillId="0" borderId="0" xfId="0" applyFont="1" applyAlignment="1">
      <alignment horizontal="right" indent="1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/>
    </xf>
    <xf numFmtId="9" fontId="15" fillId="0" borderId="0" xfId="0" applyNumberFormat="1" applyFont="1" applyBorder="1"/>
    <xf numFmtId="0" fontId="16" fillId="0" borderId="0" xfId="0" applyFont="1" applyAlignment="1">
      <alignment horizontal="left"/>
    </xf>
    <xf numFmtId="0" fontId="26" fillId="0" borderId="0" xfId="0" applyFont="1" applyBorder="1"/>
    <xf numFmtId="0" fontId="26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7" fillId="0" borderId="0" xfId="0" applyFont="1"/>
    <xf numFmtId="42" fontId="15" fillId="0" borderId="0" xfId="0" applyNumberFormat="1" applyFont="1" applyBorder="1"/>
    <xf numFmtId="7" fontId="17" fillId="0" borderId="0" xfId="0" applyNumberFormat="1" applyFont="1" applyBorder="1"/>
    <xf numFmtId="41" fontId="15" fillId="0" borderId="0" xfId="0" applyNumberFormat="1" applyFont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center"/>
    </xf>
    <xf numFmtId="42" fontId="15" fillId="0" borderId="0" xfId="0" applyNumberFormat="1" applyFont="1"/>
    <xf numFmtId="0" fontId="15" fillId="0" borderId="0" xfId="0" applyFont="1" applyAlignment="1"/>
    <xf numFmtId="0" fontId="15" fillId="0" borderId="0" xfId="0" applyFont="1" applyAlignment="1">
      <alignment horizontal="left" indent="1"/>
    </xf>
    <xf numFmtId="41" fontId="15" fillId="0" borderId="0" xfId="0" applyNumberFormat="1" applyFont="1" applyFill="1"/>
    <xf numFmtId="167" fontId="15" fillId="0" borderId="0" xfId="0" applyNumberFormat="1" applyFont="1" applyBorder="1"/>
    <xf numFmtId="41" fontId="15" fillId="0" borderId="0" xfId="0" applyNumberFormat="1" applyFont="1" applyFill="1" applyBorder="1"/>
    <xf numFmtId="0" fontId="16" fillId="0" borderId="0" xfId="0" applyFont="1" applyAlignment="1"/>
    <xf numFmtId="42" fontId="15" fillId="0" borderId="1" xfId="0" applyNumberFormat="1" applyFont="1" applyBorder="1"/>
    <xf numFmtId="37" fontId="15" fillId="0" borderId="0" xfId="0" applyNumberFormat="1" applyFont="1"/>
    <xf numFmtId="37" fontId="15" fillId="0" borderId="0" xfId="0" applyNumberFormat="1" applyFont="1" applyFill="1"/>
    <xf numFmtId="37" fontId="26" fillId="0" borderId="0" xfId="0" applyNumberFormat="1" applyFont="1"/>
    <xf numFmtId="37" fontId="15" fillId="0" borderId="1" xfId="0" applyNumberFormat="1" applyFont="1" applyBorder="1"/>
    <xf numFmtId="37" fontId="15" fillId="0" borderId="1" xfId="0" applyNumberFormat="1" applyFont="1" applyFill="1" applyBorder="1"/>
    <xf numFmtId="43" fontId="15" fillId="0" borderId="1" xfId="0" applyNumberFormat="1" applyFont="1" applyFill="1" applyBorder="1"/>
    <xf numFmtId="0" fontId="26" fillId="0" borderId="1" xfId="0" applyFont="1" applyBorder="1"/>
    <xf numFmtId="0" fontId="26" fillId="0" borderId="3" xfId="0" applyFont="1" applyBorder="1"/>
    <xf numFmtId="43" fontId="15" fillId="0" borderId="2" xfId="0" applyNumberFormat="1" applyFont="1" applyFill="1" applyBorder="1"/>
    <xf numFmtId="42" fontId="15" fillId="0" borderId="2" xfId="0" applyNumberFormat="1" applyFont="1" applyBorder="1"/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2" fontId="15" fillId="0" borderId="1" xfId="0" applyNumberFormat="1" applyFont="1" applyFill="1" applyBorder="1"/>
    <xf numFmtId="44" fontId="17" fillId="0" borderId="0" xfId="1" applyFont="1" applyBorder="1" applyAlignment="1">
      <alignment horizontal="right"/>
    </xf>
    <xf numFmtId="44" fontId="17" fillId="0" borderId="0" xfId="1" applyFont="1"/>
    <xf numFmtId="41" fontId="15" fillId="0" borderId="0" xfId="4" applyNumberFormat="1" applyFont="1"/>
    <xf numFmtId="41" fontId="15" fillId="0" borderId="0" xfId="1" applyNumberFormat="1" applyFont="1"/>
    <xf numFmtId="42" fontId="16" fillId="0" borderId="3" xfId="1" applyNumberFormat="1" applyFont="1" applyBorder="1"/>
    <xf numFmtId="9" fontId="15" fillId="0" borderId="0" xfId="3" applyNumberFormat="1" applyFont="1" applyAlignment="1">
      <alignment horizontal="center"/>
    </xf>
    <xf numFmtId="44" fontId="15" fillId="0" borderId="0" xfId="1" applyFont="1"/>
    <xf numFmtId="44" fontId="15" fillId="0" borderId="2" xfId="0" applyNumberFormat="1" applyFont="1" applyFill="1" applyBorder="1"/>
    <xf numFmtId="6" fontId="28" fillId="0" borderId="4" xfId="0" applyNumberFormat="1" applyFont="1" applyBorder="1"/>
    <xf numFmtId="41" fontId="15" fillId="0" borderId="0" xfId="0" applyNumberFormat="1" applyFont="1" applyAlignment="1">
      <alignment horizontal="center"/>
    </xf>
    <xf numFmtId="41" fontId="15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42" fontId="30" fillId="0" borderId="0" xfId="1" quotePrefix="1" applyNumberFormat="1" applyFont="1" applyBorder="1" applyAlignment="1">
      <alignment horizontal="right"/>
    </xf>
    <xf numFmtId="42" fontId="30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left" indent="2"/>
    </xf>
    <xf numFmtId="44" fontId="30" fillId="0" borderId="0" xfId="1" quotePrefix="1" applyNumberFormat="1" applyFont="1" applyBorder="1" applyAlignment="1">
      <alignment horizontal="right"/>
    </xf>
    <xf numFmtId="41" fontId="30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left" indent="3"/>
    </xf>
    <xf numFmtId="41" fontId="30" fillId="0" borderId="0" xfId="1" quotePrefix="1" applyNumberFormat="1" applyFont="1" applyBorder="1" applyAlignment="1">
      <alignment horizontal="right"/>
    </xf>
    <xf numFmtId="0" fontId="30" fillId="0" borderId="0" xfId="0" applyFont="1" applyBorder="1" applyAlignment="1">
      <alignment horizontal="right" indent="3"/>
    </xf>
    <xf numFmtId="0" fontId="30" fillId="0" borderId="0" xfId="0" applyFont="1"/>
    <xf numFmtId="41" fontId="30" fillId="0" borderId="0" xfId="0" applyNumberFormat="1" applyFont="1"/>
    <xf numFmtId="41" fontId="30" fillId="0" borderId="0" xfId="1" quotePrefix="1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horizontal="right"/>
    </xf>
    <xf numFmtId="42" fontId="20" fillId="0" borderId="2" xfId="0" applyNumberFormat="1" applyFont="1" applyBorder="1"/>
    <xf numFmtId="42" fontId="20" fillId="0" borderId="0" xfId="0" applyNumberFormat="1" applyFont="1" applyBorder="1"/>
    <xf numFmtId="5" fontId="30" fillId="0" borderId="0" xfId="0" applyNumberFormat="1" applyFont="1" applyBorder="1"/>
    <xf numFmtId="42" fontId="30" fillId="0" borderId="0" xfId="1" applyNumberFormat="1" applyFont="1" applyBorder="1"/>
    <xf numFmtId="41" fontId="30" fillId="0" borderId="0" xfId="0" applyNumberFormat="1" applyFont="1" applyBorder="1"/>
    <xf numFmtId="41" fontId="30" fillId="0" borderId="0" xfId="1" applyNumberFormat="1" applyFont="1" applyBorder="1"/>
    <xf numFmtId="42" fontId="30" fillId="0" borderId="0" xfId="0" applyNumberFormat="1" applyFont="1" applyBorder="1"/>
    <xf numFmtId="0" fontId="30" fillId="0" borderId="0" xfId="0" applyFont="1" applyFill="1" applyBorder="1" applyAlignment="1">
      <alignment horizontal="left" indent="3"/>
    </xf>
    <xf numFmtId="0" fontId="20" fillId="0" borderId="0" xfId="0" applyFont="1" applyFill="1" applyBorder="1" applyAlignment="1">
      <alignment horizontal="left" indent="1"/>
    </xf>
    <xf numFmtId="0" fontId="30" fillId="0" borderId="0" xfId="0" applyFont="1" applyBorder="1" applyAlignment="1">
      <alignment horizontal="left" indent="4"/>
    </xf>
    <xf numFmtId="0" fontId="30" fillId="0" borderId="0" xfId="0" applyFont="1" applyFill="1" applyBorder="1" applyAlignment="1">
      <alignment horizontal="left" indent="6"/>
    </xf>
    <xf numFmtId="41" fontId="30" fillId="0" borderId="0" xfId="1" applyNumberFormat="1" applyFont="1" applyFill="1" applyBorder="1" applyAlignment="1">
      <alignment horizontal="right"/>
    </xf>
    <xf numFmtId="41" fontId="30" fillId="0" borderId="0" xfId="0" applyNumberFormat="1" applyFont="1" applyFill="1" applyBorder="1"/>
    <xf numFmtId="6" fontId="30" fillId="0" borderId="0" xfId="1" quotePrefix="1" applyNumberFormat="1" applyFont="1" applyFill="1" applyBorder="1" applyAlignment="1">
      <alignment horizontal="right"/>
    </xf>
    <xf numFmtId="42" fontId="20" fillId="0" borderId="2" xfId="1" quotePrefix="1" applyNumberFormat="1" applyFont="1" applyBorder="1" applyAlignment="1">
      <alignment horizontal="right"/>
    </xf>
    <xf numFmtId="0" fontId="30" fillId="0" borderId="0" xfId="0" applyFont="1" applyBorder="1" applyAlignment="1">
      <alignment horizontal="left" indent="1"/>
    </xf>
    <xf numFmtId="41" fontId="3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left" indent="2"/>
    </xf>
    <xf numFmtId="15" fontId="30" fillId="0" borderId="0" xfId="0" applyNumberFormat="1" applyFont="1" applyBorder="1" applyAlignment="1">
      <alignment horizontal="left" indent="3"/>
    </xf>
    <xf numFmtId="0" fontId="20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left" indent="1"/>
    </xf>
    <xf numFmtId="41" fontId="15" fillId="0" borderId="1" xfId="0" applyNumberFormat="1" applyFont="1" applyFill="1" applyBorder="1"/>
    <xf numFmtId="41" fontId="26" fillId="0" borderId="1" xfId="0" applyNumberFormat="1" applyFont="1" applyBorder="1"/>
    <xf numFmtId="8" fontId="19" fillId="0" borderId="0" xfId="0" applyNumberFormat="1" applyFont="1"/>
    <xf numFmtId="8" fontId="19" fillId="0" borderId="0" xfId="0" applyNumberFormat="1" applyFont="1" applyBorder="1"/>
    <xf numFmtId="0" fontId="28" fillId="0" borderId="0" xfId="0" applyFont="1" applyAlignment="1">
      <alignment horizontal="left"/>
    </xf>
    <xf numFmtId="0" fontId="23" fillId="4" borderId="0" xfId="0" applyFont="1" applyFill="1" applyBorder="1" applyAlignment="1">
      <alignment horizontal="center"/>
    </xf>
    <xf numFmtId="0" fontId="24" fillId="4" borderId="0" xfId="0" applyFont="1" applyFill="1"/>
    <xf numFmtId="0" fontId="21" fillId="4" borderId="0" xfId="0" applyFont="1" applyFill="1" applyBorder="1" applyAlignment="1">
      <alignment horizontal="center"/>
    </xf>
    <xf numFmtId="164" fontId="21" fillId="4" borderId="0" xfId="0" applyNumberFormat="1" applyFont="1" applyFill="1" applyBorder="1" applyAlignment="1">
      <alignment horizontal="center" wrapText="1"/>
    </xf>
    <xf numFmtId="0" fontId="25" fillId="4" borderId="0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center" wrapText="1"/>
    </xf>
    <xf numFmtId="0" fontId="21" fillId="4" borderId="1" xfId="0" applyFont="1" applyFill="1" applyBorder="1"/>
    <xf numFmtId="0" fontId="22" fillId="4" borderId="1" xfId="0" applyFont="1" applyFill="1" applyBorder="1"/>
    <xf numFmtId="3" fontId="21" fillId="4" borderId="1" xfId="0" applyNumberFormat="1" applyFont="1" applyFill="1" applyBorder="1" applyAlignment="1">
      <alignment horizontal="center"/>
    </xf>
    <xf numFmtId="167" fontId="21" fillId="4" borderId="1" xfId="0" applyNumberFormat="1" applyFont="1" applyFill="1" applyBorder="1" applyAlignment="1">
      <alignment horizontal="center" wrapText="1"/>
    </xf>
    <xf numFmtId="43" fontId="21" fillId="4" borderId="1" xfId="0" applyNumberFormat="1" applyFont="1" applyFill="1" applyBorder="1" applyAlignment="1">
      <alignment horizontal="center" wrapText="1"/>
    </xf>
    <xf numFmtId="40" fontId="21" fillId="4" borderId="1" xfId="0" applyNumberFormat="1" applyFont="1" applyFill="1" applyBorder="1" applyAlignment="1">
      <alignment horizontal="center" wrapText="1"/>
    </xf>
    <xf numFmtId="41" fontId="21" fillId="4" borderId="1" xfId="0" applyNumberFormat="1" applyFont="1" applyFill="1" applyBorder="1" applyAlignment="1">
      <alignment horizontal="center"/>
    </xf>
    <xf numFmtId="42" fontId="21" fillId="4" borderId="1" xfId="0" applyNumberFormat="1" applyFont="1" applyFill="1" applyBorder="1" applyAlignment="1">
      <alignment horizontal="center" wrapText="1"/>
    </xf>
    <xf numFmtId="0" fontId="28" fillId="0" borderId="0" xfId="0" applyFont="1" applyAlignment="1">
      <alignment horizontal="left"/>
    </xf>
    <xf numFmtId="42" fontId="15" fillId="0" borderId="0" xfId="0" applyNumberFormat="1" applyFont="1" applyAlignment="1">
      <alignment horizontal="right"/>
    </xf>
    <xf numFmtId="6" fontId="27" fillId="0" borderId="1" xfId="1" applyNumberFormat="1" applyFont="1" applyBorder="1"/>
    <xf numFmtId="0" fontId="28" fillId="0" borderId="0" xfId="0" applyFont="1" applyAlignment="1">
      <alignment horizontal="left"/>
    </xf>
    <xf numFmtId="0" fontId="11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wrapText="1"/>
    </xf>
    <xf numFmtId="164" fontId="21" fillId="4" borderId="0" xfId="0" applyNumberFormat="1" applyFont="1" applyFill="1" applyBorder="1" applyAlignment="1">
      <alignment horizontal="left"/>
    </xf>
    <xf numFmtId="44" fontId="16" fillId="0" borderId="0" xfId="1" applyFont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5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4" xr:uid="{00000000-0005-0000-0000-000002000000}"/>
    <cellStyle name="Normal_DISTRICTS-#5409-v1-MediterraSouth-Covers___Journal_Entry_Form" xfId="2" xr:uid="{00000000-0005-0000-0000-000003000000}"/>
    <cellStyle name="Percent" xfId="3" builtinId="5"/>
  </cellStyles>
  <dxfs count="0"/>
  <tableStyles count="0" defaultTableStyle="TableStyleMedium9" defaultPivotStyle="PivotStyleLight16"/>
  <colors>
    <mruColors>
      <color rgb="FF003366"/>
      <color rgb="FF663300"/>
      <color rgb="FF99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79</xdr:row>
      <xdr:rowOff>47625</xdr:rowOff>
    </xdr:from>
    <xdr:to>
      <xdr:col>5</xdr:col>
      <xdr:colOff>123825</xdr:colOff>
      <xdr:row>81</xdr:row>
      <xdr:rowOff>114300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14400" y="16544925"/>
          <a:ext cx="3143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45720" bIns="45720" anchor="t" upright="1"/>
        <a:lstStyle/>
        <a:p>
          <a:pPr algn="l" rtl="0">
            <a:defRPr sz="1000"/>
          </a:pPr>
          <a:r>
            <a:rPr lang="en-US" sz="1400" b="0" i="1" strike="noStrike">
              <a:solidFill>
                <a:srgbClr val="000000"/>
              </a:solidFill>
              <a:latin typeface="Garamond"/>
            </a:rPr>
            <a:t>Wrathell, Hart, Hunt and Associates, LLC</a:t>
          </a:r>
        </a:p>
        <a:p>
          <a:pPr algn="l" rtl="0">
            <a:defRPr sz="1000"/>
          </a:pPr>
          <a:endParaRPr lang="en-US" sz="1400" b="0" i="1" strike="noStrike">
            <a:solidFill>
              <a:srgbClr val="000000"/>
            </a:solidFill>
            <a:latin typeface="Garamond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79</xdr:row>
          <xdr:rowOff>0</xdr:rowOff>
        </xdr:from>
        <xdr:to>
          <xdr:col>1</xdr:col>
          <xdr:colOff>28575</xdr:colOff>
          <xdr:row>83</xdr:row>
          <xdr:rowOff>38100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1914525</xdr:colOff>
      <xdr:row>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1717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zoomScaleNormal="100" workbookViewId="0">
      <selection activeCell="A22" sqref="A22"/>
    </sheetView>
  </sheetViews>
  <sheetFormatPr defaultColWidth="11.5703125" defaultRowHeight="12.75"/>
  <cols>
    <col min="1" max="1" width="12.7109375" style="2" customWidth="1"/>
    <col min="2" max="6" width="11.5703125" style="2" customWidth="1"/>
    <col min="7" max="7" width="10.7109375" style="3" customWidth="1"/>
    <col min="8" max="16384" width="11.5703125" style="2"/>
  </cols>
  <sheetData>
    <row r="1" spans="1:8">
      <c r="A1" s="1"/>
    </row>
    <row r="2" spans="1:8">
      <c r="B2" s="4"/>
      <c r="C2" s="4"/>
      <c r="D2" s="4"/>
      <c r="E2" s="4"/>
    </row>
    <row r="9" spans="1:8" s="6" customFormat="1" ht="23.25">
      <c r="A9" s="2"/>
      <c r="B9" s="2"/>
      <c r="C9" s="2"/>
      <c r="D9" s="2"/>
      <c r="E9" s="2"/>
      <c r="F9" s="2"/>
      <c r="G9" s="3"/>
      <c r="H9" s="5"/>
    </row>
    <row r="10" spans="1:8" s="6" customFormat="1" ht="23.25">
      <c r="A10" s="2"/>
      <c r="B10" s="2"/>
      <c r="C10" s="2"/>
      <c r="D10" s="2"/>
      <c r="E10" s="2"/>
      <c r="F10" s="2"/>
      <c r="G10" s="3"/>
      <c r="H10" s="5"/>
    </row>
    <row r="11" spans="1:8" s="6" customFormat="1" ht="23.25">
      <c r="A11" s="2"/>
      <c r="B11" s="2"/>
      <c r="C11" s="2"/>
      <c r="D11" s="2"/>
      <c r="E11" s="2"/>
      <c r="F11" s="2"/>
      <c r="G11" s="3"/>
      <c r="H11" s="5"/>
    </row>
    <row r="12" spans="1:8">
      <c r="H12" s="3"/>
    </row>
    <row r="13" spans="1:8">
      <c r="H13" s="3"/>
    </row>
    <row r="14" spans="1:8" s="8" customFormat="1" ht="18">
      <c r="A14" s="2"/>
      <c r="B14" s="2"/>
      <c r="C14" s="2"/>
      <c r="D14" s="2"/>
      <c r="E14" s="2"/>
      <c r="F14" s="2"/>
      <c r="G14" s="3"/>
      <c r="H14" s="7"/>
    </row>
    <row r="15" spans="1:8" ht="18">
      <c r="A15" s="295" t="s">
        <v>9</v>
      </c>
      <c r="B15" s="296"/>
      <c r="C15" s="296"/>
      <c r="D15" s="296"/>
      <c r="E15" s="296"/>
      <c r="F15" s="296"/>
      <c r="G15" s="296"/>
      <c r="H15" s="3"/>
    </row>
    <row r="16" spans="1:8" ht="15.75">
      <c r="A16" s="297" t="s">
        <v>2</v>
      </c>
      <c r="B16" s="298"/>
      <c r="C16" s="298"/>
      <c r="D16" s="298"/>
      <c r="E16" s="298"/>
      <c r="F16" s="298"/>
      <c r="G16" s="298"/>
      <c r="H16" s="3"/>
    </row>
    <row r="17" spans="1:8" s="8" customFormat="1" ht="18">
      <c r="A17" s="13"/>
      <c r="B17" s="13"/>
      <c r="C17" s="13"/>
      <c r="D17" s="13"/>
      <c r="E17" s="13"/>
      <c r="F17" s="13"/>
      <c r="G17" s="13"/>
      <c r="H17" s="7"/>
    </row>
    <row r="18" spans="1:8" ht="15.75">
      <c r="A18" s="297"/>
      <c r="B18" s="297"/>
      <c r="C18" s="297"/>
      <c r="D18" s="297"/>
      <c r="E18" s="297"/>
      <c r="F18" s="297"/>
      <c r="G18" s="297"/>
    </row>
    <row r="19" spans="1:8" ht="15.75">
      <c r="A19" s="297" t="s">
        <v>0</v>
      </c>
      <c r="B19" s="298"/>
      <c r="C19" s="298"/>
      <c r="D19" s="298"/>
      <c r="E19" s="298"/>
      <c r="F19" s="298"/>
      <c r="G19" s="298"/>
    </row>
    <row r="20" spans="1:8" ht="15.75">
      <c r="A20" s="13" t="s">
        <v>1</v>
      </c>
      <c r="B20" s="13"/>
      <c r="C20" s="13"/>
      <c r="D20" s="13"/>
      <c r="E20" s="13"/>
      <c r="F20" s="13"/>
      <c r="G20" s="13"/>
    </row>
    <row r="21" spans="1:8" ht="15.75">
      <c r="A21" s="299">
        <v>39872</v>
      </c>
      <c r="B21" s="298"/>
      <c r="C21" s="298"/>
      <c r="D21" s="298"/>
      <c r="E21" s="298"/>
      <c r="F21" s="298"/>
      <c r="G21" s="298"/>
    </row>
    <row r="22" spans="1:8" ht="15.75">
      <c r="A22" s="14"/>
      <c r="B22" s="14"/>
      <c r="C22" s="14"/>
      <c r="D22" s="14"/>
      <c r="E22" s="14"/>
      <c r="F22" s="14"/>
      <c r="G22" s="13"/>
    </row>
    <row r="38" spans="1:8" s="6" customFormat="1" ht="23.25">
      <c r="A38" s="2"/>
      <c r="B38" s="2"/>
      <c r="C38" s="2"/>
      <c r="D38" s="2"/>
      <c r="E38" s="2"/>
      <c r="F38" s="2"/>
      <c r="G38" s="3"/>
      <c r="H38" s="5"/>
    </row>
    <row r="39" spans="1:8">
      <c r="A39" s="1"/>
    </row>
    <row r="40" spans="1:8">
      <c r="B40" s="4"/>
      <c r="C40" s="4"/>
      <c r="D40" s="4"/>
      <c r="E40" s="4"/>
    </row>
    <row r="47" spans="1:8" s="6" customFormat="1" ht="23.25">
      <c r="A47" s="2"/>
      <c r="B47" s="2"/>
      <c r="C47" s="2"/>
      <c r="D47" s="2"/>
      <c r="E47" s="2"/>
      <c r="F47" s="2"/>
      <c r="G47" s="3"/>
      <c r="H47" s="5"/>
    </row>
    <row r="48" spans="1:8" s="6" customFormat="1" ht="23.25">
      <c r="A48" s="2"/>
      <c r="B48" s="2"/>
      <c r="C48" s="2"/>
      <c r="D48" s="2"/>
      <c r="E48" s="2"/>
      <c r="F48" s="2"/>
      <c r="G48" s="3"/>
      <c r="H48" s="5"/>
    </row>
    <row r="49" spans="1:8" s="6" customFormat="1" ht="23.25">
      <c r="A49" s="2"/>
      <c r="B49" s="2"/>
      <c r="C49" s="2"/>
      <c r="D49" s="2"/>
      <c r="E49" s="2"/>
      <c r="F49" s="2"/>
      <c r="G49" s="3"/>
      <c r="H49" s="5"/>
    </row>
    <row r="50" spans="1:8">
      <c r="H50" s="3"/>
    </row>
    <row r="51" spans="1:8">
      <c r="H51" s="3"/>
    </row>
    <row r="52" spans="1:8" s="8" customFormat="1" ht="18">
      <c r="A52" s="2"/>
      <c r="B52" s="2"/>
      <c r="C52" s="2"/>
      <c r="D52" s="2"/>
      <c r="E52" s="2"/>
      <c r="F52" s="2"/>
      <c r="G52" s="3"/>
      <c r="H52" s="7"/>
    </row>
    <row r="53" spans="1:8" ht="18">
      <c r="A53" s="295" t="str">
        <f>A15</f>
        <v>Heritage Harbour South</v>
      </c>
      <c r="B53" s="296"/>
      <c r="C53" s="296"/>
      <c r="D53" s="296"/>
      <c r="E53" s="296"/>
      <c r="F53" s="296"/>
      <c r="G53" s="296"/>
      <c r="H53" s="3"/>
    </row>
    <row r="54" spans="1:8" s="8" customFormat="1" ht="35.25">
      <c r="A54" s="9"/>
      <c r="B54" s="5"/>
      <c r="C54" s="5"/>
      <c r="D54" s="5"/>
      <c r="E54" s="5"/>
      <c r="F54" s="5"/>
      <c r="G54" s="5"/>
      <c r="H54" s="7"/>
    </row>
    <row r="55" spans="1:8" ht="15.75">
      <c r="A55" s="297" t="s">
        <v>2</v>
      </c>
      <c r="B55" s="298"/>
      <c r="C55" s="298"/>
      <c r="D55" s="298"/>
      <c r="E55" s="298"/>
      <c r="F55" s="298"/>
      <c r="G55" s="298"/>
      <c r="H55" s="3"/>
    </row>
    <row r="56" spans="1:8" s="8" customFormat="1" ht="18">
      <c r="A56" s="10"/>
      <c r="B56" s="10"/>
      <c r="C56" s="10"/>
      <c r="D56" s="10"/>
      <c r="E56" s="10"/>
      <c r="F56" s="10"/>
      <c r="G56" s="10"/>
      <c r="H56" s="7"/>
    </row>
    <row r="57" spans="1:8">
      <c r="A57" s="10"/>
      <c r="B57" s="10"/>
      <c r="C57" s="10"/>
      <c r="D57" s="10"/>
      <c r="E57" s="10"/>
      <c r="F57" s="10"/>
      <c r="G57" s="10"/>
    </row>
    <row r="58" spans="1:8" ht="15.75">
      <c r="A58" s="297" t="s">
        <v>6</v>
      </c>
      <c r="B58" s="298"/>
      <c r="C58" s="298"/>
      <c r="D58" s="298"/>
      <c r="E58" s="298"/>
      <c r="F58" s="298"/>
      <c r="G58" s="298"/>
    </row>
    <row r="59" spans="1:8" ht="15.75">
      <c r="A59" s="13"/>
      <c r="B59" s="13"/>
      <c r="C59" s="13"/>
      <c r="D59" s="13"/>
      <c r="E59" s="13"/>
      <c r="F59" s="13"/>
      <c r="G59" s="13"/>
    </row>
    <row r="60" spans="1:8" ht="15.75">
      <c r="A60" s="13" t="s">
        <v>1</v>
      </c>
      <c r="B60" s="13"/>
      <c r="C60" s="13"/>
      <c r="D60" s="13"/>
      <c r="E60" s="13"/>
      <c r="F60" s="13"/>
      <c r="G60" s="13"/>
    </row>
    <row r="61" spans="1:8" ht="15.75">
      <c r="A61" s="13"/>
      <c r="B61" s="13"/>
      <c r="C61" s="13"/>
      <c r="D61" s="13"/>
      <c r="E61" s="13"/>
      <c r="F61" s="13"/>
      <c r="G61" s="13"/>
    </row>
    <row r="62" spans="1:8" ht="15.75">
      <c r="A62" s="299">
        <f>A21</f>
        <v>39872</v>
      </c>
      <c r="B62" s="298"/>
      <c r="C62" s="298"/>
      <c r="D62" s="298"/>
      <c r="E62" s="298"/>
      <c r="F62" s="298"/>
      <c r="G62" s="298"/>
    </row>
    <row r="63" spans="1:8">
      <c r="A63" s="12"/>
      <c r="B63" s="12"/>
      <c r="C63" s="12"/>
      <c r="D63" s="12"/>
      <c r="E63" s="12"/>
      <c r="F63" s="12"/>
      <c r="G63" s="10"/>
    </row>
    <row r="79" spans="1:8" s="6" customFormat="1" ht="23.25">
      <c r="A79" s="2"/>
      <c r="B79" s="2"/>
      <c r="C79" s="2"/>
      <c r="D79" s="2"/>
      <c r="E79" s="2"/>
      <c r="F79" s="2"/>
      <c r="G79" s="3"/>
      <c r="H79" s="5"/>
    </row>
    <row r="80" spans="1:8">
      <c r="A80" s="1"/>
    </row>
    <row r="81" spans="1:8">
      <c r="B81" s="4"/>
      <c r="C81" s="4"/>
      <c r="D81" s="4"/>
      <c r="E81" s="4"/>
    </row>
    <row r="88" spans="1:8" s="6" customFormat="1" ht="23.25">
      <c r="A88" s="2"/>
      <c r="B88" s="2"/>
      <c r="C88" s="2"/>
      <c r="D88" s="2"/>
      <c r="E88" s="2"/>
      <c r="F88" s="2"/>
      <c r="G88" s="3"/>
      <c r="H88" s="5"/>
    </row>
    <row r="89" spans="1:8" s="6" customFormat="1" ht="23.25">
      <c r="A89" s="2"/>
      <c r="B89" s="2"/>
      <c r="C89" s="2"/>
      <c r="D89" s="2"/>
      <c r="E89" s="2"/>
      <c r="F89" s="2"/>
      <c r="G89" s="3"/>
      <c r="H89" s="5"/>
    </row>
    <row r="90" spans="1:8" s="6" customFormat="1" ht="23.25">
      <c r="A90" s="2"/>
      <c r="B90" s="2"/>
      <c r="C90" s="2"/>
      <c r="D90" s="2"/>
      <c r="E90" s="2"/>
      <c r="F90" s="2"/>
      <c r="G90" s="3"/>
      <c r="H90" s="5"/>
    </row>
    <row r="91" spans="1:8">
      <c r="H91" s="3"/>
    </row>
    <row r="92" spans="1:8">
      <c r="H92" s="3"/>
    </row>
    <row r="93" spans="1:8" s="8" customFormat="1" ht="18">
      <c r="A93" s="2"/>
      <c r="B93" s="2"/>
      <c r="C93" s="2"/>
      <c r="D93" s="2"/>
      <c r="E93" s="2"/>
      <c r="F93" s="2"/>
      <c r="G93" s="3"/>
      <c r="H93" s="7"/>
    </row>
    <row r="94" spans="1:8" ht="35.25">
      <c r="A94" s="302" t="str">
        <f>A53</f>
        <v>Heritage Harbour South</v>
      </c>
      <c r="B94" s="301"/>
      <c r="C94" s="301"/>
      <c r="D94" s="301"/>
      <c r="E94" s="301"/>
      <c r="F94" s="301"/>
      <c r="G94" s="301"/>
      <c r="H94" s="3"/>
    </row>
    <row r="95" spans="1:8" s="8" customFormat="1" ht="35.25">
      <c r="A95" s="9"/>
      <c r="B95" s="5"/>
      <c r="C95" s="5"/>
      <c r="D95" s="5"/>
      <c r="E95" s="5"/>
      <c r="F95" s="5"/>
      <c r="G95" s="5"/>
      <c r="H95" s="7"/>
    </row>
    <row r="96" spans="1:8" ht="20.25">
      <c r="A96" s="303" t="s">
        <v>2</v>
      </c>
      <c r="B96" s="301"/>
      <c r="C96" s="301"/>
      <c r="D96" s="301"/>
      <c r="E96" s="301"/>
      <c r="F96" s="301"/>
      <c r="G96" s="301"/>
      <c r="H96" s="3"/>
    </row>
    <row r="97" spans="1:8" s="8" customFormat="1" ht="18">
      <c r="A97" s="10"/>
      <c r="B97" s="10"/>
      <c r="C97" s="10"/>
      <c r="D97" s="10"/>
      <c r="E97" s="10"/>
      <c r="F97" s="10"/>
      <c r="G97" s="10"/>
      <c r="H97" s="7"/>
    </row>
    <row r="98" spans="1:8">
      <c r="A98" s="10"/>
      <c r="B98" s="10"/>
      <c r="C98" s="10"/>
      <c r="D98" s="10"/>
      <c r="E98" s="10"/>
      <c r="F98" s="10"/>
      <c r="G98" s="10"/>
    </row>
    <row r="99" spans="1:8" ht="18">
      <c r="A99" s="295" t="s">
        <v>7</v>
      </c>
      <c r="B99" s="301"/>
      <c r="C99" s="301"/>
      <c r="D99" s="301"/>
      <c r="E99" s="301"/>
      <c r="F99" s="301"/>
      <c r="G99" s="301"/>
    </row>
    <row r="100" spans="1:8">
      <c r="A100" s="10"/>
      <c r="B100" s="10"/>
      <c r="C100" s="10"/>
      <c r="D100" s="10"/>
      <c r="E100" s="10"/>
      <c r="F100" s="10"/>
      <c r="G100" s="10"/>
    </row>
    <row r="101" spans="1:8" ht="18">
      <c r="A101" s="11" t="s">
        <v>1</v>
      </c>
      <c r="B101" s="11"/>
      <c r="C101" s="11"/>
      <c r="D101" s="11"/>
      <c r="E101" s="11"/>
      <c r="F101" s="11"/>
      <c r="G101" s="11"/>
    </row>
    <row r="102" spans="1:8">
      <c r="A102" s="10"/>
      <c r="B102" s="10"/>
      <c r="C102" s="10"/>
      <c r="D102" s="10"/>
      <c r="E102" s="10"/>
      <c r="F102" s="10"/>
      <c r="G102" s="10"/>
    </row>
    <row r="103" spans="1:8" ht="18">
      <c r="A103" s="300">
        <f>A62</f>
        <v>39872</v>
      </c>
      <c r="B103" s="301"/>
      <c r="C103" s="301"/>
      <c r="D103" s="301"/>
      <c r="E103" s="301"/>
      <c r="F103" s="301"/>
      <c r="G103" s="301"/>
    </row>
    <row r="104" spans="1:8">
      <c r="A104" s="12"/>
      <c r="B104" s="12"/>
      <c r="C104" s="12"/>
      <c r="D104" s="12"/>
      <c r="E104" s="12"/>
      <c r="F104" s="12"/>
      <c r="G104" s="10"/>
    </row>
    <row r="120" spans="1:8" s="6" customFormat="1" ht="23.25">
      <c r="A120" s="2"/>
      <c r="B120" s="2"/>
      <c r="C120" s="2"/>
      <c r="D120" s="2"/>
      <c r="E120" s="2"/>
      <c r="F120" s="2"/>
      <c r="G120" s="3"/>
      <c r="H120" s="5"/>
    </row>
  </sheetData>
  <mergeCells count="13">
    <mergeCell ref="A103:G103"/>
    <mergeCell ref="A55:G55"/>
    <mergeCell ref="A58:G58"/>
    <mergeCell ref="A62:G62"/>
    <mergeCell ref="A94:G94"/>
    <mergeCell ref="A96:G96"/>
    <mergeCell ref="A99:G99"/>
    <mergeCell ref="A53:G53"/>
    <mergeCell ref="A15:G15"/>
    <mergeCell ref="A16:G16"/>
    <mergeCell ref="A19:G19"/>
    <mergeCell ref="A21:G21"/>
    <mergeCell ref="A18:G18"/>
  </mergeCells>
  <phoneticPr fontId="3" type="noConversion"/>
  <printOptions horizontalCentered="1"/>
  <pageMargins left="0.75" right="0.75" top="1" bottom="1" header="0.5" footer="0.5"/>
  <pageSetup scale="99" orientation="portrait" r:id="rId1"/>
  <headerFooter alignWithMargins="0"/>
  <rowBreaks count="2" manualBreakCount="2">
    <brk id="38" max="7" man="1"/>
    <brk id="79" max="7" man="1"/>
  </rowBreaks>
  <drawing r:id="rId2"/>
  <legacyDrawing r:id="rId3"/>
  <oleObjects>
    <mc:AlternateContent xmlns:mc="http://schemas.openxmlformats.org/markup-compatibility/2006">
      <mc:Choice Requires="x14">
        <oleObject progId="MSPhotoEd.3" shapeId="1030" r:id="rId4">
          <objectPr defaultSize="0" autoPict="0" r:id="rId5">
            <anchor moveWithCells="1" sizeWithCells="1">
              <from>
                <xdr:col>0</xdr:col>
                <xdr:colOff>76200</xdr:colOff>
                <xdr:row>79</xdr:row>
                <xdr:rowOff>0</xdr:rowOff>
              </from>
              <to>
                <xdr:col>1</xdr:col>
                <xdr:colOff>28575</xdr:colOff>
                <xdr:row>83</xdr:row>
                <xdr:rowOff>38100</xdr:rowOff>
              </to>
            </anchor>
          </objectPr>
        </oleObject>
      </mc:Choice>
      <mc:Fallback>
        <oleObject progId="MSPhotoEd.3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2"/>
  </sheetPr>
  <dimension ref="A1:AP86"/>
  <sheetViews>
    <sheetView tabSelected="1" topLeftCell="B1" zoomScaleNormal="100" zoomScaleSheetLayoutView="90" workbookViewId="0">
      <selection activeCell="E82" sqref="E82"/>
    </sheetView>
  </sheetViews>
  <sheetFormatPr defaultColWidth="10.7109375" defaultRowHeight="12.75"/>
  <cols>
    <col min="1" max="1" width="9.5703125" style="15" hidden="1" customWidth="1"/>
    <col min="2" max="2" width="39" style="15" customWidth="1"/>
    <col min="3" max="3" width="15" style="15" customWidth="1"/>
    <col min="4" max="4" width="1.7109375" style="32" customWidth="1"/>
    <col min="5" max="5" width="13.5703125" style="32" bestFit="1" customWidth="1"/>
    <col min="6" max="6" width="1.7109375" style="15" hidden="1" customWidth="1"/>
    <col min="7" max="7" width="12.7109375" style="15" hidden="1" customWidth="1"/>
    <col min="8" max="8" width="1.7109375" style="32" customWidth="1"/>
    <col min="9" max="9" width="13.5703125" style="32" bestFit="1" customWidth="1"/>
    <col min="10" max="10" width="1.7109375" style="197" customWidth="1"/>
    <col min="11" max="11" width="13.5703125" style="197" bestFit="1" customWidth="1"/>
    <col min="12" max="12" width="1.7109375" style="15" customWidth="1"/>
    <col min="13" max="13" width="12" style="32" customWidth="1"/>
    <col min="14" max="14" width="1.7109375" style="32" customWidth="1"/>
    <col min="15" max="15" width="12" style="32" hidden="1" customWidth="1"/>
    <col min="16" max="16" width="1.85546875" style="32" hidden="1" customWidth="1"/>
    <col min="17" max="17" width="13.85546875" style="32" customWidth="1"/>
    <col min="18" max="18" width="3.28515625" style="15" customWidth="1"/>
    <col min="19" max="19" width="8.7109375" style="15" customWidth="1"/>
    <col min="20" max="21" width="21.140625" style="15" bestFit="1" customWidth="1"/>
    <col min="22" max="22" width="12.28515625" style="15" customWidth="1"/>
    <col min="23" max="23" width="10" style="15" customWidth="1"/>
    <col min="24" max="24" width="2" style="15" customWidth="1"/>
    <col min="25" max="25" width="12.140625" style="15" customWidth="1"/>
    <col min="26" max="26" width="8.7109375" style="15" customWidth="1"/>
    <col min="27" max="27" width="3.140625" style="15" customWidth="1"/>
    <col min="28" max="28" width="12.140625" style="15" customWidth="1"/>
    <col min="29" max="29" width="8.7109375" style="15" customWidth="1"/>
    <col min="30" max="30" width="2.140625" style="15" customWidth="1"/>
    <col min="31" max="31" width="10.85546875" style="15" customWidth="1"/>
    <col min="32" max="32" width="10.7109375" style="15" customWidth="1"/>
    <col min="33" max="241" width="8.7109375" style="15" customWidth="1"/>
    <col min="242" max="16384" width="10.7109375" style="15"/>
  </cols>
  <sheetData>
    <row r="1" spans="1:42" s="16" customFormat="1" ht="15.75" customHeight="1">
      <c r="A1" s="15"/>
      <c r="B1" s="276" t="s">
        <v>11</v>
      </c>
      <c r="C1" s="307" t="s">
        <v>54</v>
      </c>
      <c r="D1" s="307"/>
      <c r="E1" s="307"/>
      <c r="F1" s="307"/>
      <c r="G1" s="307"/>
      <c r="H1" s="307"/>
      <c r="I1" s="307"/>
      <c r="J1" s="307"/>
      <c r="K1" s="307"/>
      <c r="L1" s="307"/>
      <c r="M1" s="277"/>
      <c r="N1" s="277"/>
      <c r="O1" s="277"/>
      <c r="P1" s="278"/>
      <c r="Q1" s="306" t="s">
        <v>46</v>
      </c>
      <c r="R1" s="17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2" spans="1:42" s="16" customFormat="1" ht="15.75" customHeight="1">
      <c r="A2" s="15"/>
      <c r="B2" s="276"/>
      <c r="C2" s="279"/>
      <c r="D2" s="280"/>
      <c r="E2" s="309" t="s">
        <v>178</v>
      </c>
      <c r="F2" s="309"/>
      <c r="G2" s="309"/>
      <c r="H2" s="309"/>
      <c r="I2" s="309"/>
      <c r="J2" s="280"/>
      <c r="K2" s="278" t="s">
        <v>179</v>
      </c>
      <c r="L2" s="281"/>
      <c r="M2" s="305" t="s">
        <v>43</v>
      </c>
      <c r="N2" s="305"/>
      <c r="O2" s="305"/>
      <c r="P2" s="278"/>
      <c r="Q2" s="306"/>
      <c r="R2" s="17"/>
      <c r="U2" s="138"/>
      <c r="V2" s="138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3" spans="1:42" s="16" customFormat="1" ht="25.5" customHeight="1">
      <c r="A3" s="15"/>
      <c r="B3" s="276"/>
      <c r="C3" s="282" t="s">
        <v>37</v>
      </c>
      <c r="D3" s="278"/>
      <c r="E3" s="282" t="s">
        <v>109</v>
      </c>
      <c r="F3" s="278"/>
      <c r="G3" s="282" t="s">
        <v>109</v>
      </c>
      <c r="H3" s="278"/>
      <c r="I3" s="282" t="s">
        <v>174</v>
      </c>
      <c r="J3" s="278"/>
      <c r="K3" s="282" t="s">
        <v>174</v>
      </c>
      <c r="L3" s="278"/>
      <c r="M3" s="282" t="s">
        <v>44</v>
      </c>
      <c r="N3" s="278"/>
      <c r="O3" s="282" t="s">
        <v>45</v>
      </c>
      <c r="P3" s="278"/>
      <c r="Q3" s="306"/>
      <c r="R3" s="18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2" s="16" customFormat="1" ht="15.75" customHeight="1">
      <c r="A4" s="15"/>
      <c r="B4" s="233" t="s">
        <v>16</v>
      </c>
      <c r="C4" s="234" t="s">
        <v>11</v>
      </c>
      <c r="D4" s="234"/>
      <c r="E4" s="234"/>
      <c r="F4" s="234"/>
      <c r="G4" s="234"/>
      <c r="H4" s="234"/>
      <c r="I4" s="234"/>
      <c r="J4" s="234"/>
      <c r="K4" s="234"/>
      <c r="L4" s="234"/>
      <c r="M4" s="235"/>
      <c r="N4" s="235"/>
      <c r="O4" s="235"/>
      <c r="P4" s="235"/>
      <c r="Q4" s="235"/>
      <c r="R4" s="19"/>
      <c r="T4" s="20"/>
      <c r="U4" s="20"/>
      <c r="V4" s="136"/>
      <c r="W4" s="136"/>
      <c r="X4" s="136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1:42" s="16" customFormat="1" ht="15.75" customHeight="1">
      <c r="A5" s="15"/>
      <c r="B5" s="236" t="s">
        <v>56</v>
      </c>
      <c r="C5" s="237"/>
      <c r="D5" s="237"/>
      <c r="E5" s="237"/>
      <c r="F5" s="238"/>
      <c r="G5" s="238"/>
      <c r="H5" s="237"/>
      <c r="I5" s="237"/>
      <c r="J5" s="237"/>
      <c r="K5" s="237"/>
      <c r="L5" s="238"/>
      <c r="M5" s="237"/>
      <c r="N5" s="237"/>
      <c r="O5" s="237"/>
      <c r="P5" s="237"/>
      <c r="Q5" s="238"/>
      <c r="R5" s="19"/>
      <c r="T5" s="20"/>
      <c r="U5" s="20"/>
      <c r="V5" s="136"/>
      <c r="W5" s="136"/>
      <c r="X5" s="136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s="16" customFormat="1" ht="15.75" customHeight="1">
      <c r="A6" s="15"/>
      <c r="B6" s="239" t="s">
        <v>57</v>
      </c>
      <c r="C6" s="237">
        <v>150722.76</v>
      </c>
      <c r="D6" s="237"/>
      <c r="E6" s="240">
        <v>0</v>
      </c>
      <c r="F6" s="238"/>
      <c r="G6" s="238">
        <v>0</v>
      </c>
      <c r="H6" s="237"/>
      <c r="I6" s="240">
        <v>0</v>
      </c>
      <c r="J6" s="237"/>
      <c r="K6" s="240">
        <v>0</v>
      </c>
      <c r="L6" s="238"/>
      <c r="M6" s="240">
        <v>0</v>
      </c>
      <c r="N6" s="237"/>
      <c r="O6" s="240">
        <v>0</v>
      </c>
      <c r="P6" s="237"/>
      <c r="Q6" s="238">
        <f>SUM(C6:O6)</f>
        <v>150722.76</v>
      </c>
      <c r="R6" s="19"/>
      <c r="T6" s="20"/>
      <c r="U6" s="20"/>
      <c r="V6" s="136"/>
      <c r="W6" s="136"/>
      <c r="X6" s="136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s="16" customFormat="1" ht="15.75" customHeight="1">
      <c r="A7" s="15"/>
      <c r="B7" s="239" t="s">
        <v>59</v>
      </c>
      <c r="C7" s="237"/>
      <c r="D7" s="237"/>
      <c r="E7" s="237"/>
      <c r="F7" s="238"/>
      <c r="G7" s="238"/>
      <c r="H7" s="237"/>
      <c r="I7" s="237"/>
      <c r="J7" s="237"/>
      <c r="K7" s="237"/>
      <c r="L7" s="238"/>
      <c r="M7" s="237"/>
      <c r="N7" s="237"/>
      <c r="O7" s="237"/>
      <c r="P7" s="237"/>
      <c r="Q7" s="241"/>
      <c r="R7" s="19"/>
      <c r="T7" s="20"/>
      <c r="U7" s="20"/>
      <c r="V7" s="136"/>
      <c r="W7" s="136"/>
      <c r="X7" s="136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2" s="16" customFormat="1" ht="15.75" customHeight="1">
      <c r="A8" s="15"/>
      <c r="B8" s="242" t="s">
        <v>62</v>
      </c>
      <c r="C8" s="243"/>
      <c r="D8" s="243"/>
      <c r="E8" s="243"/>
      <c r="F8" s="241"/>
      <c r="G8" s="241"/>
      <c r="H8" s="243"/>
      <c r="I8" s="243"/>
      <c r="J8" s="243"/>
      <c r="K8" s="243"/>
      <c r="L8" s="241"/>
      <c r="M8" s="243"/>
      <c r="N8" s="243"/>
      <c r="O8" s="243">
        <v>0</v>
      </c>
      <c r="P8" s="243"/>
      <c r="Q8" s="241"/>
      <c r="R8" s="19"/>
      <c r="T8" s="20"/>
      <c r="U8" s="20"/>
      <c r="V8" s="136"/>
      <c r="W8" s="136"/>
      <c r="X8" s="136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s="16" customFormat="1" ht="15.75" customHeight="1">
      <c r="A9" s="15"/>
      <c r="B9" s="244" t="s">
        <v>128</v>
      </c>
      <c r="C9" s="243">
        <v>0</v>
      </c>
      <c r="D9" s="243"/>
      <c r="E9" s="243">
        <v>0.05</v>
      </c>
      <c r="F9" s="241"/>
      <c r="G9" s="241"/>
      <c r="H9" s="243"/>
      <c r="I9" s="243">
        <v>0</v>
      </c>
      <c r="J9" s="243"/>
      <c r="K9" s="243">
        <v>0</v>
      </c>
      <c r="L9" s="241"/>
      <c r="M9" s="243">
        <v>0</v>
      </c>
      <c r="N9" s="243"/>
      <c r="O9" s="243"/>
      <c r="P9" s="243"/>
      <c r="Q9" s="241">
        <f t="shared" ref="Q9:Q26" si="0">SUM(C9:O9)</f>
        <v>0.05</v>
      </c>
      <c r="R9" s="19"/>
      <c r="T9" s="20"/>
      <c r="U9" s="20"/>
      <c r="V9" s="136"/>
      <c r="W9" s="136"/>
      <c r="X9" s="136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s="16" customFormat="1" ht="15.75" customHeight="1">
      <c r="A10" s="15"/>
      <c r="B10" s="244" t="s">
        <v>129</v>
      </c>
      <c r="C10" s="243">
        <v>0</v>
      </c>
      <c r="D10" s="243"/>
      <c r="E10" s="243">
        <v>0</v>
      </c>
      <c r="F10" s="241"/>
      <c r="G10" s="241"/>
      <c r="H10" s="243"/>
      <c r="I10" s="243">
        <v>0</v>
      </c>
      <c r="J10" s="243"/>
      <c r="K10" s="243">
        <v>0</v>
      </c>
      <c r="L10" s="241"/>
      <c r="M10" s="243">
        <v>0</v>
      </c>
      <c r="N10" s="243"/>
      <c r="O10" s="243"/>
      <c r="P10" s="243"/>
      <c r="Q10" s="241">
        <f t="shared" si="0"/>
        <v>0</v>
      </c>
      <c r="R10" s="19"/>
      <c r="T10" s="20"/>
      <c r="U10" s="20"/>
      <c r="V10" s="136"/>
      <c r="W10" s="136"/>
      <c r="X10" s="136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s="16" customFormat="1" ht="15.75" customHeight="1">
      <c r="A11" s="15"/>
      <c r="B11" s="244" t="s">
        <v>130</v>
      </c>
      <c r="C11" s="243">
        <v>0</v>
      </c>
      <c r="D11" s="243"/>
      <c r="E11" s="243">
        <v>0</v>
      </c>
      <c r="F11" s="241"/>
      <c r="G11" s="241"/>
      <c r="H11" s="243"/>
      <c r="I11" s="243">
        <v>0</v>
      </c>
      <c r="J11" s="243"/>
      <c r="K11" s="243">
        <v>0</v>
      </c>
      <c r="L11" s="241"/>
      <c r="M11" s="243">
        <v>0</v>
      </c>
      <c r="N11" s="243"/>
      <c r="O11" s="243"/>
      <c r="P11" s="243"/>
      <c r="Q11" s="241">
        <f t="shared" si="0"/>
        <v>0</v>
      </c>
      <c r="R11" s="19"/>
      <c r="T11" s="20"/>
      <c r="U11" s="20"/>
      <c r="V11" s="136"/>
      <c r="W11" s="136"/>
      <c r="X11" s="136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s="193" customFormat="1" ht="15.75" customHeight="1">
      <c r="A12" s="192"/>
      <c r="B12" s="244" t="s">
        <v>174</v>
      </c>
      <c r="C12" s="243">
        <v>0</v>
      </c>
      <c r="D12" s="243"/>
      <c r="E12" s="243">
        <v>0</v>
      </c>
      <c r="F12" s="241"/>
      <c r="G12" s="241"/>
      <c r="H12" s="243"/>
      <c r="I12" s="243">
        <v>7.0000000000000007E-2</v>
      </c>
      <c r="J12" s="243"/>
      <c r="K12" s="243">
        <v>0</v>
      </c>
      <c r="L12" s="241"/>
      <c r="M12" s="243">
        <v>0</v>
      </c>
      <c r="N12" s="243"/>
      <c r="O12" s="243"/>
      <c r="P12" s="243"/>
      <c r="Q12" s="241">
        <f t="shared" si="0"/>
        <v>7.0000000000000007E-2</v>
      </c>
      <c r="R12" s="222"/>
      <c r="T12" s="223"/>
      <c r="U12" s="223"/>
      <c r="V12" s="228"/>
      <c r="W12" s="228"/>
      <c r="X12" s="228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</row>
    <row r="13" spans="1:42" s="16" customFormat="1" ht="15.75" customHeight="1">
      <c r="A13" s="15"/>
      <c r="B13" s="242" t="s">
        <v>82</v>
      </c>
      <c r="C13" s="243"/>
      <c r="D13" s="243"/>
      <c r="E13" s="243"/>
      <c r="F13" s="241"/>
      <c r="G13" s="241">
        <v>0</v>
      </c>
      <c r="H13" s="243"/>
      <c r="I13" s="243"/>
      <c r="J13" s="243"/>
      <c r="K13" s="243"/>
      <c r="L13" s="241"/>
      <c r="M13" s="243"/>
      <c r="N13" s="243"/>
      <c r="O13" s="243">
        <v>0</v>
      </c>
      <c r="P13" s="243"/>
      <c r="Q13" s="241"/>
      <c r="R13" s="19"/>
      <c r="T13" s="20"/>
      <c r="U13" s="20"/>
      <c r="V13" s="136"/>
      <c r="W13" s="136"/>
      <c r="X13" s="136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6" customFormat="1" ht="15.75" customHeight="1">
      <c r="A14" s="15"/>
      <c r="B14" s="244" t="s">
        <v>128</v>
      </c>
      <c r="C14" s="243">
        <v>0</v>
      </c>
      <c r="D14" s="243"/>
      <c r="E14" s="243">
        <v>0</v>
      </c>
      <c r="F14" s="241"/>
      <c r="G14" s="241"/>
      <c r="H14" s="243"/>
      <c r="I14" s="243">
        <v>0</v>
      </c>
      <c r="J14" s="243"/>
      <c r="K14" s="243">
        <v>0</v>
      </c>
      <c r="L14" s="241"/>
      <c r="M14" s="243">
        <v>0</v>
      </c>
      <c r="N14" s="243"/>
      <c r="O14" s="243"/>
      <c r="P14" s="243"/>
      <c r="Q14" s="241">
        <f t="shared" si="0"/>
        <v>0</v>
      </c>
      <c r="R14" s="19"/>
      <c r="T14" s="20"/>
      <c r="U14" s="20"/>
      <c r="V14" s="136"/>
      <c r="W14" s="136"/>
      <c r="X14" s="136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6" customFormat="1" ht="15.75" customHeight="1">
      <c r="A15" s="15"/>
      <c r="B15" s="244" t="s">
        <v>129</v>
      </c>
      <c r="C15" s="243">
        <v>0</v>
      </c>
      <c r="D15" s="243"/>
      <c r="E15" s="243">
        <v>0</v>
      </c>
      <c r="F15" s="241"/>
      <c r="G15" s="241"/>
      <c r="H15" s="243"/>
      <c r="I15" s="243">
        <v>0</v>
      </c>
      <c r="J15" s="243"/>
      <c r="K15" s="243">
        <v>0</v>
      </c>
      <c r="L15" s="241"/>
      <c r="M15" s="243">
        <v>0</v>
      </c>
      <c r="N15" s="243"/>
      <c r="O15" s="243"/>
      <c r="P15" s="243"/>
      <c r="Q15" s="241">
        <f t="shared" si="0"/>
        <v>0</v>
      </c>
      <c r="R15" s="19"/>
      <c r="T15" s="20"/>
      <c r="U15" s="20"/>
      <c r="V15" s="136"/>
      <c r="W15" s="136"/>
      <c r="X15" s="136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s="16" customFormat="1" ht="15.75" customHeight="1">
      <c r="A16" s="15"/>
      <c r="B16" s="244" t="s">
        <v>130</v>
      </c>
      <c r="C16" s="243">
        <v>0</v>
      </c>
      <c r="D16" s="243"/>
      <c r="E16" s="243">
        <v>0</v>
      </c>
      <c r="F16" s="241"/>
      <c r="G16" s="241"/>
      <c r="H16" s="243"/>
      <c r="I16" s="243">
        <v>0</v>
      </c>
      <c r="J16" s="243"/>
      <c r="K16" s="243">
        <v>0</v>
      </c>
      <c r="L16" s="241"/>
      <c r="M16" s="243">
        <v>0</v>
      </c>
      <c r="N16" s="243"/>
      <c r="O16" s="243"/>
      <c r="P16" s="243"/>
      <c r="Q16" s="241">
        <f t="shared" si="0"/>
        <v>0</v>
      </c>
      <c r="R16" s="19"/>
      <c r="T16" s="20"/>
      <c r="U16" s="20"/>
      <c r="V16" s="136"/>
      <c r="W16" s="136"/>
      <c r="X16" s="136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93" customFormat="1" ht="15.75" customHeight="1">
      <c r="A17" s="192"/>
      <c r="B17" s="244" t="str">
        <f>B12</f>
        <v>Series 2018</v>
      </c>
      <c r="C17" s="243">
        <v>0</v>
      </c>
      <c r="D17" s="243"/>
      <c r="E17" s="243">
        <v>0</v>
      </c>
      <c r="F17" s="241"/>
      <c r="G17" s="241"/>
      <c r="H17" s="243"/>
      <c r="I17" s="243">
        <v>0.04</v>
      </c>
      <c r="J17" s="243"/>
      <c r="K17" s="243">
        <v>0</v>
      </c>
      <c r="L17" s="241"/>
      <c r="M17" s="243">
        <v>0</v>
      </c>
      <c r="N17" s="243"/>
      <c r="O17" s="243"/>
      <c r="P17" s="243"/>
      <c r="Q17" s="241">
        <f t="shared" si="0"/>
        <v>0.04</v>
      </c>
      <c r="R17" s="222"/>
      <c r="T17" s="223"/>
      <c r="U17" s="223"/>
      <c r="V17" s="228"/>
      <c r="W17" s="228"/>
      <c r="X17" s="228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</row>
    <row r="18" spans="1:42" s="16" customFormat="1" ht="15.75" customHeight="1">
      <c r="A18" s="15"/>
      <c r="B18" s="242" t="s">
        <v>60</v>
      </c>
      <c r="C18" s="243"/>
      <c r="D18" s="237"/>
      <c r="E18" s="243"/>
      <c r="F18" s="238"/>
      <c r="G18" s="241"/>
      <c r="H18" s="237"/>
      <c r="I18" s="243"/>
      <c r="J18" s="237"/>
      <c r="K18" s="243"/>
      <c r="L18" s="238"/>
      <c r="M18" s="243"/>
      <c r="N18" s="237"/>
      <c r="O18" s="243"/>
      <c r="P18" s="237"/>
      <c r="Q18" s="241"/>
      <c r="R18" s="19"/>
      <c r="T18" s="20"/>
      <c r="U18" s="20"/>
      <c r="V18" s="136"/>
      <c r="W18" s="136"/>
      <c r="X18" s="136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s="16" customFormat="1" ht="15.75" customHeight="1">
      <c r="A19" s="15"/>
      <c r="B19" s="244" t="s">
        <v>128</v>
      </c>
      <c r="C19" s="243">
        <v>0</v>
      </c>
      <c r="D19" s="237"/>
      <c r="E19" s="243">
        <v>263768.75</v>
      </c>
      <c r="F19" s="238"/>
      <c r="G19" s="241"/>
      <c r="H19" s="237"/>
      <c r="I19" s="243">
        <v>0</v>
      </c>
      <c r="J19" s="237"/>
      <c r="K19" s="243">
        <v>0</v>
      </c>
      <c r="L19" s="238"/>
      <c r="M19" s="243">
        <v>0</v>
      </c>
      <c r="N19" s="237"/>
      <c r="O19" s="243"/>
      <c r="P19" s="237"/>
      <c r="Q19" s="241">
        <f t="shared" si="0"/>
        <v>263768.75</v>
      </c>
      <c r="R19" s="19"/>
      <c r="T19" s="20"/>
      <c r="U19" s="20"/>
      <c r="V19" s="136"/>
      <c r="W19" s="136"/>
      <c r="X19" s="136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</row>
    <row r="20" spans="1:42" s="16" customFormat="1" ht="15.75" customHeight="1">
      <c r="A20" s="15"/>
      <c r="B20" s="244" t="s">
        <v>129</v>
      </c>
      <c r="C20" s="243">
        <v>0</v>
      </c>
      <c r="D20" s="237"/>
      <c r="E20" s="243">
        <v>0</v>
      </c>
      <c r="F20" s="238"/>
      <c r="G20" s="241"/>
      <c r="H20" s="237"/>
      <c r="I20" s="243">
        <v>0</v>
      </c>
      <c r="J20" s="237"/>
      <c r="K20" s="243">
        <v>0</v>
      </c>
      <c r="L20" s="238"/>
      <c r="M20" s="243">
        <v>0</v>
      </c>
      <c r="N20" s="237"/>
      <c r="O20" s="243"/>
      <c r="P20" s="237"/>
      <c r="Q20" s="241">
        <f t="shared" si="0"/>
        <v>0</v>
      </c>
      <c r="R20" s="19"/>
      <c r="T20" s="20"/>
      <c r="U20" s="20"/>
      <c r="V20" s="136"/>
      <c r="W20" s="136"/>
      <c r="X20" s="136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1:42" s="16" customFormat="1" ht="15.75" customHeight="1">
      <c r="A21" s="15"/>
      <c r="B21" s="244" t="s">
        <v>130</v>
      </c>
      <c r="C21" s="243">
        <v>0</v>
      </c>
      <c r="D21" s="237"/>
      <c r="E21" s="243">
        <v>103481.25</v>
      </c>
      <c r="F21" s="238"/>
      <c r="G21" s="241"/>
      <c r="H21" s="237"/>
      <c r="I21" s="243">
        <v>0</v>
      </c>
      <c r="J21" s="237"/>
      <c r="K21" s="243">
        <v>0</v>
      </c>
      <c r="L21" s="238"/>
      <c r="M21" s="243">
        <v>0</v>
      </c>
      <c r="N21" s="237"/>
      <c r="O21" s="243"/>
      <c r="P21" s="237"/>
      <c r="Q21" s="241">
        <f t="shared" si="0"/>
        <v>103481.25</v>
      </c>
      <c r="R21" s="19"/>
      <c r="T21" s="20"/>
      <c r="U21" s="20"/>
      <c r="V21" s="136"/>
      <c r="W21" s="136"/>
      <c r="X21" s="136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2" s="193" customFormat="1" ht="15.75" customHeight="1">
      <c r="A22" s="192"/>
      <c r="B22" s="244" t="str">
        <f>B12</f>
        <v>Series 2018</v>
      </c>
      <c r="C22" s="243"/>
      <c r="D22" s="237"/>
      <c r="E22" s="243">
        <v>0</v>
      </c>
      <c r="F22" s="238"/>
      <c r="G22" s="241"/>
      <c r="H22" s="237"/>
      <c r="I22" s="243">
        <v>137249.06</v>
      </c>
      <c r="J22" s="237"/>
      <c r="K22" s="243">
        <v>0</v>
      </c>
      <c r="L22" s="238"/>
      <c r="M22" s="243">
        <v>0</v>
      </c>
      <c r="N22" s="237"/>
      <c r="O22" s="243"/>
      <c r="P22" s="237"/>
      <c r="Q22" s="241">
        <f t="shared" si="0"/>
        <v>137249.06</v>
      </c>
      <c r="R22" s="222"/>
      <c r="T22" s="223"/>
      <c r="U22" s="223"/>
      <c r="V22" s="228"/>
      <c r="W22" s="228"/>
      <c r="X22" s="228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</row>
    <row r="23" spans="1:42" s="16" customFormat="1" ht="15.75" customHeight="1">
      <c r="A23" s="15"/>
      <c r="B23" s="242" t="s">
        <v>63</v>
      </c>
      <c r="C23" s="243"/>
      <c r="D23" s="237"/>
      <c r="E23" s="243"/>
      <c r="F23" s="238"/>
      <c r="G23" s="241"/>
      <c r="H23" s="237"/>
      <c r="I23" s="243"/>
      <c r="J23" s="237"/>
      <c r="K23" s="243"/>
      <c r="L23" s="238"/>
      <c r="M23" s="243"/>
      <c r="N23" s="237"/>
      <c r="O23" s="243">
        <v>0</v>
      </c>
      <c r="P23" s="237"/>
      <c r="Q23" s="241"/>
      <c r="R23" s="19"/>
      <c r="T23" s="20"/>
      <c r="U23" s="20"/>
      <c r="V23" s="136"/>
      <c r="W23" s="136"/>
      <c r="X23" s="136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42" s="16" customFormat="1" ht="15.75" customHeight="1">
      <c r="A24" s="15"/>
      <c r="B24" s="244" t="s">
        <v>131</v>
      </c>
      <c r="C24" s="243">
        <v>0</v>
      </c>
      <c r="D24" s="237"/>
      <c r="E24" s="243">
        <v>326752.13</v>
      </c>
      <c r="F24" s="238"/>
      <c r="G24" s="241"/>
      <c r="H24" s="237"/>
      <c r="I24" s="243">
        <v>0</v>
      </c>
      <c r="J24" s="237"/>
      <c r="K24" s="243">
        <v>0</v>
      </c>
      <c r="L24" s="238"/>
      <c r="M24" s="243">
        <v>0</v>
      </c>
      <c r="N24" s="237"/>
      <c r="O24" s="243"/>
      <c r="P24" s="237"/>
      <c r="Q24" s="241">
        <f t="shared" si="0"/>
        <v>326752.13</v>
      </c>
      <c r="R24" s="19"/>
      <c r="T24" s="20"/>
      <c r="U24" s="20"/>
      <c r="V24" s="136"/>
      <c r="W24" s="136"/>
      <c r="X24" s="136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</row>
    <row r="25" spans="1:42" s="16" customFormat="1" ht="15.75" customHeight="1">
      <c r="A25" s="15"/>
      <c r="B25" s="244" t="s">
        <v>130</v>
      </c>
      <c r="C25" s="243">
        <v>0</v>
      </c>
      <c r="D25" s="237"/>
      <c r="E25" s="243">
        <v>57261.97</v>
      </c>
      <c r="F25" s="238"/>
      <c r="G25" s="241"/>
      <c r="H25" s="237"/>
      <c r="I25" s="243">
        <v>0</v>
      </c>
      <c r="J25" s="237"/>
      <c r="K25" s="243">
        <v>0</v>
      </c>
      <c r="L25" s="238"/>
      <c r="M25" s="243">
        <v>0</v>
      </c>
      <c r="N25" s="237"/>
      <c r="O25" s="243"/>
      <c r="P25" s="237"/>
      <c r="Q25" s="241">
        <f t="shared" si="0"/>
        <v>57261.97</v>
      </c>
      <c r="R25" s="19"/>
      <c r="T25" s="20"/>
      <c r="U25" s="20"/>
      <c r="V25" s="136"/>
      <c r="W25" s="136"/>
      <c r="X25" s="136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s="193" customFormat="1" ht="15.75" customHeight="1">
      <c r="A26" s="192"/>
      <c r="B26" s="244" t="str">
        <f>B12</f>
        <v>Series 2018</v>
      </c>
      <c r="C26" s="243">
        <v>0</v>
      </c>
      <c r="D26" s="237"/>
      <c r="E26" s="243">
        <v>0</v>
      </c>
      <c r="F26" s="238"/>
      <c r="G26" s="241"/>
      <c r="H26" s="237"/>
      <c r="I26" s="243">
        <v>283884.24</v>
      </c>
      <c r="J26" s="237"/>
      <c r="K26" s="243">
        <v>0</v>
      </c>
      <c r="L26" s="238"/>
      <c r="M26" s="243">
        <v>0</v>
      </c>
      <c r="N26" s="237"/>
      <c r="O26" s="243"/>
      <c r="P26" s="237"/>
      <c r="Q26" s="241">
        <f t="shared" si="0"/>
        <v>283884.24</v>
      </c>
      <c r="R26" s="222"/>
      <c r="T26" s="223"/>
      <c r="U26" s="223"/>
      <c r="V26" s="228"/>
      <c r="W26" s="228"/>
      <c r="X26" s="228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</row>
    <row r="27" spans="1:42" s="16" customFormat="1" ht="15.75" customHeight="1">
      <c r="A27" s="15"/>
      <c r="B27" s="242" t="s">
        <v>139</v>
      </c>
      <c r="C27" s="243"/>
      <c r="D27" s="237"/>
      <c r="E27" s="243"/>
      <c r="F27" s="238"/>
      <c r="G27" s="241">
        <v>0</v>
      </c>
      <c r="H27" s="237"/>
      <c r="I27" s="243"/>
      <c r="J27" s="237"/>
      <c r="K27" s="243"/>
      <c r="L27" s="238"/>
      <c r="M27" s="243"/>
      <c r="N27" s="237"/>
      <c r="O27" s="243">
        <v>0</v>
      </c>
      <c r="P27" s="237"/>
      <c r="Q27" s="241"/>
      <c r="R27" s="19"/>
      <c r="T27" s="20"/>
      <c r="U27" s="20"/>
      <c r="V27" s="136"/>
      <c r="W27" s="136"/>
      <c r="X27" s="136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s="16" customFormat="1" ht="15.75" customHeight="1">
      <c r="A28" s="15"/>
      <c r="B28" s="244" t="s">
        <v>128</v>
      </c>
      <c r="C28" s="243">
        <v>0</v>
      </c>
      <c r="D28" s="237"/>
      <c r="E28" s="243">
        <v>15952.09</v>
      </c>
      <c r="F28" s="238"/>
      <c r="G28" s="241"/>
      <c r="H28" s="237"/>
      <c r="I28" s="243">
        <v>0</v>
      </c>
      <c r="J28" s="237"/>
      <c r="K28" s="243">
        <v>0</v>
      </c>
      <c r="L28" s="238"/>
      <c r="M28" s="243">
        <v>0</v>
      </c>
      <c r="N28" s="237"/>
      <c r="O28" s="243"/>
      <c r="P28" s="237"/>
      <c r="Q28" s="241">
        <f t="shared" ref="Q28:Q47" si="1">SUM(C28:O28)</f>
        <v>15952.09</v>
      </c>
      <c r="R28" s="19"/>
      <c r="T28" s="20"/>
      <c r="U28" s="20"/>
      <c r="V28" s="136"/>
      <c r="W28" s="136"/>
      <c r="X28" s="136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s="16" customFormat="1" ht="15.75" customHeight="1">
      <c r="A29" s="15"/>
      <c r="B29" s="244" t="s">
        <v>129</v>
      </c>
      <c r="C29" s="243">
        <v>0</v>
      </c>
      <c r="D29" s="237"/>
      <c r="E29" s="243">
        <v>0</v>
      </c>
      <c r="F29" s="238"/>
      <c r="G29" s="241"/>
      <c r="H29" s="237"/>
      <c r="I29" s="243">
        <v>0</v>
      </c>
      <c r="J29" s="237"/>
      <c r="K29" s="243">
        <v>0</v>
      </c>
      <c r="L29" s="238"/>
      <c r="M29" s="243">
        <v>0</v>
      </c>
      <c r="N29" s="237"/>
      <c r="O29" s="243"/>
      <c r="P29" s="237"/>
      <c r="Q29" s="241">
        <f t="shared" si="1"/>
        <v>0</v>
      </c>
      <c r="R29" s="19"/>
      <c r="T29" s="20"/>
      <c r="U29" s="20"/>
      <c r="V29" s="136"/>
      <c r="W29" s="136"/>
      <c r="X29" s="136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s="16" customFormat="1" ht="15.75" hidden="1" customHeight="1">
      <c r="A30" s="15"/>
      <c r="B30" s="242" t="s">
        <v>103</v>
      </c>
      <c r="C30" s="243">
        <v>0</v>
      </c>
      <c r="D30" s="237"/>
      <c r="E30" s="243">
        <v>0</v>
      </c>
      <c r="F30" s="238"/>
      <c r="G30" s="241">
        <v>0</v>
      </c>
      <c r="H30" s="237"/>
      <c r="I30" s="243">
        <v>0</v>
      </c>
      <c r="J30" s="237"/>
      <c r="K30" s="243">
        <v>0</v>
      </c>
      <c r="L30" s="238"/>
      <c r="M30" s="243">
        <v>0</v>
      </c>
      <c r="N30" s="237"/>
      <c r="O30" s="243">
        <v>0</v>
      </c>
      <c r="P30" s="237"/>
      <c r="Q30" s="241">
        <f t="shared" si="1"/>
        <v>0</v>
      </c>
      <c r="R30" s="19"/>
      <c r="T30" s="20"/>
      <c r="U30" s="20"/>
      <c r="V30" s="136"/>
      <c r="W30" s="136"/>
      <c r="X30" s="136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s="16" customFormat="1" ht="15.75" hidden="1" customHeight="1">
      <c r="A31" s="15"/>
      <c r="B31" s="242" t="s">
        <v>102</v>
      </c>
      <c r="C31" s="243">
        <v>0</v>
      </c>
      <c r="D31" s="237"/>
      <c r="E31" s="243">
        <v>0</v>
      </c>
      <c r="F31" s="238"/>
      <c r="G31" s="241">
        <v>0</v>
      </c>
      <c r="H31" s="237"/>
      <c r="I31" s="243">
        <v>0</v>
      </c>
      <c r="J31" s="237"/>
      <c r="K31" s="243">
        <v>0</v>
      </c>
      <c r="L31" s="238"/>
      <c r="M31" s="243">
        <v>0</v>
      </c>
      <c r="N31" s="237"/>
      <c r="O31" s="243">
        <v>0</v>
      </c>
      <c r="P31" s="237"/>
      <c r="Q31" s="241">
        <f t="shared" si="1"/>
        <v>0</v>
      </c>
      <c r="R31" s="19"/>
      <c r="T31" s="20"/>
      <c r="U31" s="20"/>
      <c r="V31" s="136"/>
      <c r="W31" s="136"/>
      <c r="X31" s="136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s="193" customFormat="1" ht="15.75" customHeight="1">
      <c r="A32" s="192"/>
      <c r="B32" s="244" t="s">
        <v>130</v>
      </c>
      <c r="C32" s="243">
        <v>0</v>
      </c>
      <c r="D32" s="237"/>
      <c r="E32" s="243">
        <v>184.28</v>
      </c>
      <c r="F32" s="238"/>
      <c r="G32" s="241"/>
      <c r="H32" s="237"/>
      <c r="I32" s="243">
        <v>0</v>
      </c>
      <c r="J32" s="237"/>
      <c r="K32" s="243">
        <v>0</v>
      </c>
      <c r="L32" s="238"/>
      <c r="M32" s="243">
        <v>0</v>
      </c>
      <c r="N32" s="237"/>
      <c r="O32" s="243"/>
      <c r="P32" s="237"/>
      <c r="Q32" s="241">
        <f t="shared" si="1"/>
        <v>184.28</v>
      </c>
      <c r="R32" s="222"/>
      <c r="T32" s="223"/>
      <c r="U32" s="223"/>
      <c r="V32" s="228"/>
      <c r="W32" s="228"/>
      <c r="X32" s="228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</row>
    <row r="33" spans="1:42" s="193" customFormat="1" ht="15.75" customHeight="1">
      <c r="A33" s="192"/>
      <c r="B33" s="244" t="str">
        <f>B12</f>
        <v>Series 2018</v>
      </c>
      <c r="C33" s="243">
        <v>0</v>
      </c>
      <c r="D33" s="237"/>
      <c r="E33" s="243">
        <v>0</v>
      </c>
      <c r="F33" s="238"/>
      <c r="G33" s="241"/>
      <c r="H33" s="237"/>
      <c r="I33" s="243">
        <v>94.48</v>
      </c>
      <c r="J33" s="237"/>
      <c r="K33" s="243">
        <v>0</v>
      </c>
      <c r="L33" s="238"/>
      <c r="M33" s="243">
        <v>0</v>
      </c>
      <c r="N33" s="237"/>
      <c r="O33" s="243"/>
      <c r="P33" s="237"/>
      <c r="Q33" s="241">
        <f>SUM(C33:O33)</f>
        <v>94.48</v>
      </c>
      <c r="R33" s="222"/>
      <c r="T33" s="223"/>
      <c r="U33" s="223"/>
      <c r="V33" s="228"/>
      <c r="W33" s="228"/>
      <c r="X33" s="228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</row>
    <row r="34" spans="1:42" s="193" customFormat="1" ht="15.75" customHeight="1">
      <c r="A34" s="192"/>
      <c r="B34" s="242" t="s">
        <v>180</v>
      </c>
      <c r="C34" s="243"/>
      <c r="D34" s="237"/>
      <c r="E34" s="243"/>
      <c r="F34" s="238"/>
      <c r="G34" s="241"/>
      <c r="H34" s="237"/>
      <c r="I34" s="243">
        <v>0</v>
      </c>
      <c r="J34" s="237"/>
      <c r="K34" s="243">
        <v>0</v>
      </c>
      <c r="L34" s="238"/>
      <c r="M34" s="243"/>
      <c r="N34" s="237"/>
      <c r="O34" s="243"/>
      <c r="P34" s="237"/>
      <c r="Q34" s="241">
        <f t="shared" si="1"/>
        <v>0</v>
      </c>
      <c r="R34" s="222"/>
      <c r="T34" s="223"/>
      <c r="U34" s="223"/>
      <c r="V34" s="228"/>
      <c r="W34" s="228"/>
      <c r="X34" s="228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</row>
    <row r="35" spans="1:42" s="193" customFormat="1" ht="15.75" customHeight="1">
      <c r="A35" s="192"/>
      <c r="B35" s="242" t="s">
        <v>181</v>
      </c>
      <c r="C35" s="243"/>
      <c r="D35" s="237"/>
      <c r="E35" s="243"/>
      <c r="F35" s="238"/>
      <c r="G35" s="241"/>
      <c r="H35" s="237"/>
      <c r="I35" s="243"/>
      <c r="J35" s="237"/>
      <c r="K35" s="243">
        <v>5.63</v>
      </c>
      <c r="L35" s="238"/>
      <c r="M35" s="243"/>
      <c r="N35" s="237"/>
      <c r="O35" s="243"/>
      <c r="P35" s="237"/>
      <c r="Q35" s="241">
        <f t="shared" si="1"/>
        <v>5.63</v>
      </c>
      <c r="R35" s="222"/>
      <c r="T35" s="223"/>
      <c r="U35" s="223"/>
      <c r="V35" s="228"/>
      <c r="W35" s="228"/>
      <c r="X35" s="228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</row>
    <row r="36" spans="1:42" s="193" customFormat="1" ht="15.75" customHeight="1">
      <c r="A36" s="192"/>
      <c r="B36" s="242" t="s">
        <v>182</v>
      </c>
      <c r="C36" s="243"/>
      <c r="D36" s="237"/>
      <c r="E36" s="243"/>
      <c r="F36" s="238"/>
      <c r="G36" s="241"/>
      <c r="H36" s="237"/>
      <c r="I36" s="243"/>
      <c r="J36" s="237"/>
      <c r="K36" s="243">
        <v>0</v>
      </c>
      <c r="L36" s="238"/>
      <c r="M36" s="243"/>
      <c r="N36" s="237"/>
      <c r="O36" s="243"/>
      <c r="P36" s="237"/>
      <c r="Q36" s="241">
        <f t="shared" si="1"/>
        <v>0</v>
      </c>
      <c r="R36" s="222"/>
      <c r="T36" s="223"/>
      <c r="U36" s="223"/>
      <c r="V36" s="228"/>
      <c r="W36" s="228"/>
      <c r="X36" s="228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</row>
    <row r="37" spans="1:42" s="16" customFormat="1" ht="15" customHeight="1">
      <c r="A37" s="15"/>
      <c r="B37" s="236" t="s">
        <v>5</v>
      </c>
      <c r="C37" s="243"/>
      <c r="D37" s="237"/>
      <c r="E37" s="243"/>
      <c r="F37" s="238"/>
      <c r="G37" s="238"/>
      <c r="H37" s="237"/>
      <c r="I37" s="243"/>
      <c r="J37" s="237"/>
      <c r="K37" s="243"/>
      <c r="L37" s="238"/>
      <c r="M37" s="243"/>
      <c r="N37" s="237"/>
      <c r="O37" s="243"/>
      <c r="P37" s="243"/>
      <c r="Q37" s="241"/>
      <c r="R37" s="19"/>
      <c r="T37" s="20"/>
      <c r="U37" s="20"/>
      <c r="V37" s="136"/>
      <c r="W37" s="136"/>
      <c r="X37" s="136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s="16" customFormat="1" ht="15.75" customHeight="1">
      <c r="A38" s="15"/>
      <c r="B38" s="242" t="s">
        <v>37</v>
      </c>
      <c r="C38" s="243">
        <v>0</v>
      </c>
      <c r="D38" s="243"/>
      <c r="E38" s="243">
        <v>1692.32</v>
      </c>
      <c r="F38" s="241"/>
      <c r="G38" s="241">
        <v>0</v>
      </c>
      <c r="H38" s="243"/>
      <c r="I38" s="243">
        <v>2134.3200000000002</v>
      </c>
      <c r="J38" s="243"/>
      <c r="K38" s="243">
        <v>0</v>
      </c>
      <c r="L38" s="241"/>
      <c r="M38" s="243">
        <v>0</v>
      </c>
      <c r="N38" s="243"/>
      <c r="O38" s="243">
        <v>0</v>
      </c>
      <c r="P38" s="243"/>
      <c r="Q38" s="241">
        <f t="shared" si="1"/>
        <v>3826.6400000000003</v>
      </c>
      <c r="R38" s="19"/>
      <c r="T38" s="20"/>
      <c r="U38" s="20"/>
      <c r="V38" s="136"/>
      <c r="W38" s="136"/>
      <c r="X38" s="136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s="16" customFormat="1" ht="15.75" customHeight="1">
      <c r="A39" s="15"/>
      <c r="B39" s="242" t="s">
        <v>99</v>
      </c>
      <c r="C39" s="246">
        <v>0</v>
      </c>
      <c r="D39" s="243"/>
      <c r="E39" s="241">
        <v>0</v>
      </c>
      <c r="F39" s="241"/>
      <c r="G39" s="241">
        <v>0</v>
      </c>
      <c r="H39" s="243"/>
      <c r="I39" s="241">
        <v>0</v>
      </c>
      <c r="J39" s="243"/>
      <c r="K39" s="241">
        <v>0</v>
      </c>
      <c r="L39" s="241"/>
      <c r="M39" s="241">
        <v>0</v>
      </c>
      <c r="N39" s="243"/>
      <c r="O39" s="243">
        <v>0</v>
      </c>
      <c r="P39" s="243"/>
      <c r="Q39" s="241">
        <f t="shared" si="1"/>
        <v>0</v>
      </c>
      <c r="R39" s="19"/>
      <c r="T39" s="20"/>
      <c r="U39" s="20"/>
      <c r="V39" s="308"/>
      <c r="W39" s="308"/>
      <c r="X39" s="154"/>
      <c r="Y39" s="304"/>
      <c r="Z39" s="304"/>
      <c r="AA39" s="32"/>
      <c r="AB39" s="304"/>
      <c r="AC39" s="304"/>
      <c r="AD39" s="32"/>
      <c r="AE39" s="304"/>
      <c r="AF39" s="304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s="16" customFormat="1" ht="15.75" hidden="1" customHeight="1">
      <c r="A40" s="15"/>
      <c r="B40" s="236" t="s">
        <v>55</v>
      </c>
      <c r="C40" s="243">
        <v>0</v>
      </c>
      <c r="D40" s="243"/>
      <c r="E40" s="243">
        <v>0</v>
      </c>
      <c r="F40" s="241"/>
      <c r="G40" s="241"/>
      <c r="H40" s="243"/>
      <c r="I40" s="243">
        <v>0</v>
      </c>
      <c r="J40" s="243"/>
      <c r="K40" s="243">
        <v>0</v>
      </c>
      <c r="L40" s="241"/>
      <c r="M40" s="243">
        <v>0</v>
      </c>
      <c r="N40" s="243"/>
      <c r="O40" s="243">
        <v>0</v>
      </c>
      <c r="P40" s="243"/>
      <c r="Q40" s="241">
        <f t="shared" si="1"/>
        <v>0</v>
      </c>
      <c r="R40" s="19"/>
      <c r="T40" s="20"/>
      <c r="U40" s="20"/>
      <c r="V40" s="154"/>
      <c r="W40" s="154"/>
      <c r="X40" s="154"/>
      <c r="Y40" s="155"/>
      <c r="Z40" s="155"/>
      <c r="AA40" s="155"/>
      <c r="AB40" s="155"/>
      <c r="AC40" s="155"/>
      <c r="AD40" s="32"/>
      <c r="AE40" s="155"/>
      <c r="AF40" s="15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s="16" customFormat="1" ht="15.75" hidden="1" customHeight="1">
      <c r="A41" s="15"/>
      <c r="B41" s="236" t="s">
        <v>12</v>
      </c>
      <c r="C41" s="243">
        <v>0</v>
      </c>
      <c r="D41" s="243"/>
      <c r="E41" s="243">
        <v>0</v>
      </c>
      <c r="F41" s="241"/>
      <c r="G41" s="241">
        <v>0</v>
      </c>
      <c r="H41" s="243"/>
      <c r="I41" s="243">
        <v>0</v>
      </c>
      <c r="J41" s="243"/>
      <c r="K41" s="243">
        <v>0</v>
      </c>
      <c r="L41" s="241"/>
      <c r="M41" s="243">
        <v>0</v>
      </c>
      <c r="N41" s="243"/>
      <c r="O41" s="243">
        <v>0</v>
      </c>
      <c r="P41" s="243"/>
      <c r="Q41" s="241">
        <f t="shared" si="1"/>
        <v>0</v>
      </c>
      <c r="R41" s="19"/>
      <c r="T41" s="20"/>
      <c r="U41" s="20"/>
      <c r="V41" s="154"/>
      <c r="W41" s="154"/>
      <c r="X41" s="154"/>
      <c r="Y41" s="155"/>
      <c r="Z41" s="155"/>
      <c r="AA41" s="155"/>
      <c r="AB41" s="155"/>
      <c r="AC41" s="155"/>
      <c r="AD41" s="32"/>
      <c r="AE41" s="155"/>
      <c r="AF41" s="15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s="16" customFormat="1" ht="15.75" customHeight="1">
      <c r="A42" s="15"/>
      <c r="B42" s="236" t="s">
        <v>170</v>
      </c>
      <c r="C42" s="243">
        <v>0</v>
      </c>
      <c r="D42" s="243"/>
      <c r="E42" s="243">
        <v>0</v>
      </c>
      <c r="F42" s="241"/>
      <c r="G42" s="241">
        <v>0</v>
      </c>
      <c r="H42" s="243"/>
      <c r="I42" s="243">
        <v>0</v>
      </c>
      <c r="J42" s="243"/>
      <c r="K42" s="243">
        <v>0</v>
      </c>
      <c r="L42" s="241"/>
      <c r="M42" s="243">
        <v>0</v>
      </c>
      <c r="N42" s="243"/>
      <c r="O42" s="243">
        <v>0</v>
      </c>
      <c r="P42" s="243"/>
      <c r="Q42" s="241">
        <f t="shared" ref="Q42" si="2">SUM(C42:O42)</f>
        <v>0</v>
      </c>
      <c r="R42" s="19"/>
      <c r="T42" s="20"/>
      <c r="U42" s="20"/>
      <c r="V42" s="155"/>
      <c r="W42" s="155"/>
      <c r="X42" s="154"/>
      <c r="Y42" s="155"/>
      <c r="Z42" s="155"/>
      <c r="AA42" s="155"/>
      <c r="AB42" s="155"/>
      <c r="AC42" s="155"/>
      <c r="AD42" s="32"/>
      <c r="AE42" s="155"/>
      <c r="AF42" s="155"/>
      <c r="AG42" s="32"/>
      <c r="AH42" s="32"/>
      <c r="AI42" s="32"/>
      <c r="AJ42" s="32"/>
      <c r="AK42" s="15"/>
      <c r="AL42" s="15"/>
      <c r="AM42" s="15"/>
      <c r="AN42" s="15"/>
      <c r="AO42" s="15"/>
      <c r="AP42" s="15"/>
    </row>
    <row r="43" spans="1:42" s="16" customFormat="1" ht="15.75" customHeight="1">
      <c r="A43" s="15"/>
      <c r="B43" s="236" t="s">
        <v>93</v>
      </c>
      <c r="C43" s="243">
        <v>0</v>
      </c>
      <c r="D43" s="243"/>
      <c r="E43" s="243">
        <v>0</v>
      </c>
      <c r="F43" s="241"/>
      <c r="G43" s="241">
        <v>0</v>
      </c>
      <c r="H43" s="243"/>
      <c r="I43" s="243">
        <v>0</v>
      </c>
      <c r="J43" s="243"/>
      <c r="K43" s="243">
        <v>0</v>
      </c>
      <c r="L43" s="241"/>
      <c r="M43" s="243">
        <v>0</v>
      </c>
      <c r="N43" s="243"/>
      <c r="O43" s="243">
        <v>0</v>
      </c>
      <c r="P43" s="243"/>
      <c r="Q43" s="241">
        <f t="shared" si="1"/>
        <v>0</v>
      </c>
      <c r="R43" s="19"/>
      <c r="T43" s="20"/>
      <c r="U43" s="20"/>
      <c r="V43" s="155"/>
      <c r="W43" s="155"/>
      <c r="X43" s="154"/>
      <c r="Y43" s="155"/>
      <c r="Z43" s="155"/>
      <c r="AA43" s="155"/>
      <c r="AB43" s="155"/>
      <c r="AC43" s="155"/>
      <c r="AD43" s="32"/>
      <c r="AE43" s="155"/>
      <c r="AF43" s="155"/>
      <c r="AG43" s="32"/>
      <c r="AH43" s="32"/>
      <c r="AI43" s="32"/>
      <c r="AJ43" s="32"/>
      <c r="AK43" s="15"/>
      <c r="AL43" s="15"/>
      <c r="AM43" s="15"/>
      <c r="AN43" s="15"/>
      <c r="AO43" s="15"/>
      <c r="AP43" s="15"/>
    </row>
    <row r="44" spans="1:42" s="16" customFormat="1" ht="15.75" hidden="1" customHeight="1">
      <c r="A44" s="15"/>
      <c r="B44" s="236" t="s">
        <v>13</v>
      </c>
      <c r="C44" s="243">
        <v>0</v>
      </c>
      <c r="D44" s="243"/>
      <c r="E44" s="243">
        <v>0</v>
      </c>
      <c r="F44" s="241"/>
      <c r="G44" s="241">
        <v>0</v>
      </c>
      <c r="H44" s="243"/>
      <c r="I44" s="243">
        <v>0</v>
      </c>
      <c r="J44" s="243"/>
      <c r="K44" s="243">
        <v>0</v>
      </c>
      <c r="L44" s="241"/>
      <c r="M44" s="243">
        <v>0</v>
      </c>
      <c r="N44" s="243"/>
      <c r="O44" s="243">
        <v>0</v>
      </c>
      <c r="P44" s="243"/>
      <c r="Q44" s="241">
        <f t="shared" si="1"/>
        <v>0</v>
      </c>
      <c r="R44" s="19"/>
      <c r="T44" s="20"/>
      <c r="U44" s="20"/>
      <c r="V44" s="156"/>
      <c r="W44" s="156"/>
      <c r="X44" s="156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15"/>
      <c r="AL44" s="15"/>
      <c r="AM44" s="15"/>
      <c r="AN44" s="15"/>
      <c r="AO44" s="15"/>
      <c r="AP44" s="15"/>
    </row>
    <row r="45" spans="1:42" s="16" customFormat="1" ht="15.75" customHeight="1">
      <c r="A45" s="15"/>
      <c r="B45" s="236" t="s">
        <v>47</v>
      </c>
      <c r="C45" s="243">
        <v>0</v>
      </c>
      <c r="D45" s="243"/>
      <c r="E45" s="241">
        <v>0</v>
      </c>
      <c r="F45" s="241"/>
      <c r="G45" s="241">
        <v>0</v>
      </c>
      <c r="H45" s="243"/>
      <c r="I45" s="241">
        <v>0</v>
      </c>
      <c r="J45" s="243"/>
      <c r="K45" s="241">
        <v>0</v>
      </c>
      <c r="L45" s="241"/>
      <c r="M45" s="243">
        <f>E48</f>
        <v>769092.83999999985</v>
      </c>
      <c r="N45" s="243"/>
      <c r="O45" s="243">
        <v>0</v>
      </c>
      <c r="P45" s="243"/>
      <c r="Q45" s="241">
        <f t="shared" si="1"/>
        <v>769092.83999999985</v>
      </c>
      <c r="R45" s="19"/>
      <c r="T45" s="20"/>
      <c r="U45" s="13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58"/>
      <c r="AH45" s="157"/>
      <c r="AI45" s="157"/>
      <c r="AJ45" s="157"/>
      <c r="AK45" s="15"/>
      <c r="AL45" s="15"/>
      <c r="AM45" s="15"/>
      <c r="AN45" s="15"/>
      <c r="AO45" s="15"/>
      <c r="AP45" s="15"/>
    </row>
    <row r="46" spans="1:42" s="16" customFormat="1" ht="15.75" customHeight="1">
      <c r="A46" s="15"/>
      <c r="B46" s="236" t="s">
        <v>53</v>
      </c>
      <c r="C46" s="243">
        <v>0</v>
      </c>
      <c r="D46" s="243"/>
      <c r="E46" s="241">
        <v>0</v>
      </c>
      <c r="F46" s="241"/>
      <c r="G46" s="241">
        <v>0</v>
      </c>
      <c r="H46" s="243"/>
      <c r="I46" s="241">
        <v>0</v>
      </c>
      <c r="J46" s="243"/>
      <c r="K46" s="241">
        <v>0</v>
      </c>
      <c r="L46" s="241"/>
      <c r="M46" s="247">
        <f>M66-M45</f>
        <v>9930907.1600000001</v>
      </c>
      <c r="N46" s="243"/>
      <c r="O46" s="243">
        <v>0</v>
      </c>
      <c r="P46" s="243"/>
      <c r="Q46" s="241">
        <f t="shared" si="1"/>
        <v>9930907.1600000001</v>
      </c>
      <c r="R46" s="19"/>
      <c r="T46" s="20"/>
      <c r="U46" s="135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32"/>
      <c r="AH46" s="32"/>
      <c r="AI46" s="32"/>
      <c r="AJ46" s="32"/>
      <c r="AK46" s="15"/>
      <c r="AL46" s="15"/>
      <c r="AM46" s="15"/>
      <c r="AN46" s="15"/>
      <c r="AO46" s="15"/>
      <c r="AP46" s="15"/>
    </row>
    <row r="47" spans="1:42" s="16" customFormat="1" ht="25.5" hidden="1" customHeight="1">
      <c r="A47" s="15"/>
      <c r="B47" s="248" t="s">
        <v>81</v>
      </c>
      <c r="C47" s="243">
        <v>0</v>
      </c>
      <c r="D47" s="243"/>
      <c r="E47" s="243">
        <v>0</v>
      </c>
      <c r="F47" s="241"/>
      <c r="G47" s="241">
        <v>0</v>
      </c>
      <c r="H47" s="243"/>
      <c r="I47" s="243">
        <v>0</v>
      </c>
      <c r="J47" s="243"/>
      <c r="K47" s="243">
        <v>0</v>
      </c>
      <c r="L47" s="241"/>
      <c r="M47" s="243">
        <v>0</v>
      </c>
      <c r="N47" s="243"/>
      <c r="O47" s="247">
        <v>0</v>
      </c>
      <c r="P47" s="243"/>
      <c r="Q47" s="241">
        <f t="shared" si="1"/>
        <v>0</v>
      </c>
      <c r="R47" s="22"/>
      <c r="T47" s="20"/>
      <c r="U47" s="20"/>
      <c r="V47" s="136"/>
      <c r="W47" s="136"/>
      <c r="X47" s="136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s="16" customFormat="1" ht="15.75" customHeight="1" thickBot="1">
      <c r="A48" s="15"/>
      <c r="B48" s="249" t="s">
        <v>17</v>
      </c>
      <c r="C48" s="250">
        <f>SUM(C5:C47)</f>
        <v>150722.76</v>
      </c>
      <c r="D48" s="251"/>
      <c r="E48" s="250">
        <f>SUM(E5:E46)</f>
        <v>769092.83999999985</v>
      </c>
      <c r="F48" s="250">
        <f>SUM(F5:F46)</f>
        <v>0</v>
      </c>
      <c r="G48" s="250">
        <f>SUM(G5:G46)</f>
        <v>0</v>
      </c>
      <c r="H48" s="251"/>
      <c r="I48" s="250">
        <f>SUM(I5:I46)</f>
        <v>423362.20999999996</v>
      </c>
      <c r="J48" s="251"/>
      <c r="K48" s="250">
        <f>SUM(K5:K46)</f>
        <v>5.63</v>
      </c>
      <c r="L48" s="250">
        <f>SUM(L5:L46)</f>
        <v>0</v>
      </c>
      <c r="M48" s="250">
        <f>SUM(M41:M46)</f>
        <v>10700000</v>
      </c>
      <c r="N48" s="251">
        <f>SUM(N41:N46)</f>
        <v>0</v>
      </c>
      <c r="O48" s="250">
        <f>SUM(O5:O47)</f>
        <v>0</v>
      </c>
      <c r="P48" s="251">
        <f>SUM(P41:P46)</f>
        <v>0</v>
      </c>
      <c r="Q48" s="250">
        <f>SUM(Q5:Q47)</f>
        <v>12043183.439999999</v>
      </c>
      <c r="R48" s="24"/>
      <c r="T48" s="20"/>
      <c r="U48" s="20"/>
      <c r="V48" s="136"/>
      <c r="W48" s="136"/>
      <c r="X48" s="136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s="16" customFormat="1" ht="32.25" customHeight="1" thickTop="1">
      <c r="A49" s="15"/>
      <c r="B49" s="233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4"/>
      <c r="T49" s="20"/>
      <c r="U49" s="20"/>
      <c r="V49" s="15"/>
      <c r="W49" s="15"/>
      <c r="X49" s="136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s="16" customFormat="1" ht="15.75" customHeight="1">
      <c r="A50" s="15"/>
      <c r="B50" s="233" t="s">
        <v>18</v>
      </c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4"/>
      <c r="T50" s="20"/>
      <c r="U50" s="20"/>
      <c r="V50" s="15"/>
      <c r="W50" s="136"/>
      <c r="X50" s="136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s="16" customFormat="1" ht="15.75" customHeight="1">
      <c r="A51" s="15"/>
      <c r="B51" s="236" t="s">
        <v>91</v>
      </c>
      <c r="C51" s="253">
        <v>3400</v>
      </c>
      <c r="D51" s="253"/>
      <c r="E51" s="253">
        <v>0</v>
      </c>
      <c r="F51" s="253"/>
      <c r="G51" s="253">
        <v>0</v>
      </c>
      <c r="H51" s="253"/>
      <c r="I51" s="253">
        <v>0</v>
      </c>
      <c r="J51" s="253"/>
      <c r="K51" s="253">
        <v>0</v>
      </c>
      <c r="L51" s="253"/>
      <c r="M51" s="253">
        <v>0</v>
      </c>
      <c r="N51" s="253"/>
      <c r="O51" s="253">
        <v>0</v>
      </c>
      <c r="P51" s="253"/>
      <c r="Q51" s="253">
        <f t="shared" ref="Q51:Q65" si="3">SUM(C51:O51)</f>
        <v>3400</v>
      </c>
      <c r="R51" s="22"/>
      <c r="T51" s="20"/>
      <c r="U51" s="20"/>
      <c r="V51" s="136"/>
      <c r="W51" s="136"/>
      <c r="X51" s="136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s="16" customFormat="1" ht="15.75" customHeight="1">
      <c r="A52" s="15"/>
      <c r="B52" s="236" t="s">
        <v>10</v>
      </c>
      <c r="C52" s="243">
        <v>0</v>
      </c>
      <c r="D52" s="243"/>
      <c r="E52" s="243"/>
      <c r="F52" s="254"/>
      <c r="G52" s="254"/>
      <c r="H52" s="243"/>
      <c r="I52" s="243"/>
      <c r="J52" s="243"/>
      <c r="K52" s="243"/>
      <c r="L52" s="254"/>
      <c r="M52" s="243"/>
      <c r="N52" s="243"/>
      <c r="O52" s="243"/>
      <c r="P52" s="243"/>
      <c r="Q52" s="255">
        <f t="shared" si="3"/>
        <v>0</v>
      </c>
      <c r="R52" s="22"/>
      <c r="T52" s="20"/>
      <c r="U52" s="20"/>
      <c r="V52" s="15"/>
      <c r="W52" s="15"/>
      <c r="X52" s="136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s="16" customFormat="1" ht="15.75" customHeight="1">
      <c r="A53" s="15"/>
      <c r="B53" s="242" t="s">
        <v>15</v>
      </c>
      <c r="C53" s="243">
        <v>0</v>
      </c>
      <c r="D53" s="237"/>
      <c r="E53" s="243">
        <v>0</v>
      </c>
      <c r="F53" s="256"/>
      <c r="G53" s="254">
        <v>0</v>
      </c>
      <c r="H53" s="237"/>
      <c r="I53" s="243">
        <v>0</v>
      </c>
      <c r="J53" s="237"/>
      <c r="K53" s="243">
        <v>0</v>
      </c>
      <c r="L53" s="256"/>
      <c r="M53" s="243">
        <v>0</v>
      </c>
      <c r="N53" s="237"/>
      <c r="O53" s="243">
        <v>0</v>
      </c>
      <c r="P53" s="237"/>
      <c r="Q53" s="255">
        <f t="shared" si="3"/>
        <v>0</v>
      </c>
      <c r="R53" s="22"/>
      <c r="T53" s="20"/>
      <c r="U53" s="133"/>
      <c r="V53" s="40"/>
      <c r="W53" s="40"/>
      <c r="X53" s="136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s="16" customFormat="1" ht="15.75" customHeight="1">
      <c r="A54" s="15"/>
      <c r="B54" s="257" t="s">
        <v>98</v>
      </c>
      <c r="C54" s="241">
        <v>3826.64</v>
      </c>
      <c r="D54" s="243"/>
      <c r="E54" s="243">
        <v>0</v>
      </c>
      <c r="F54" s="254"/>
      <c r="G54" s="254">
        <v>0</v>
      </c>
      <c r="H54" s="243"/>
      <c r="I54" s="243">
        <v>0</v>
      </c>
      <c r="J54" s="243"/>
      <c r="K54" s="243">
        <v>0</v>
      </c>
      <c r="L54" s="254"/>
      <c r="M54" s="243">
        <v>0</v>
      </c>
      <c r="N54" s="243"/>
      <c r="O54" s="243">
        <v>0</v>
      </c>
      <c r="P54" s="243"/>
      <c r="Q54" s="255">
        <f t="shared" si="3"/>
        <v>3826.64</v>
      </c>
      <c r="R54" s="22"/>
      <c r="T54" s="20"/>
      <c r="U54" s="20"/>
      <c r="V54" s="136"/>
      <c r="W54" s="136"/>
      <c r="X54" s="136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s="16" customFormat="1" ht="15.75" customHeight="1">
      <c r="A55" s="15"/>
      <c r="B55" s="258" t="s">
        <v>88</v>
      </c>
      <c r="C55" s="243"/>
      <c r="D55" s="243"/>
      <c r="E55" s="241"/>
      <c r="F55" s="254"/>
      <c r="G55" s="254"/>
      <c r="H55" s="243"/>
      <c r="I55" s="241"/>
      <c r="J55" s="243"/>
      <c r="K55" s="241"/>
      <c r="L55" s="254"/>
      <c r="M55" s="247"/>
      <c r="N55" s="243"/>
      <c r="O55" s="243"/>
      <c r="P55" s="243"/>
      <c r="Q55" s="255"/>
      <c r="R55" s="22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s="16" customFormat="1" ht="15.75" customHeight="1">
      <c r="A56" s="15"/>
      <c r="B56" s="259" t="s">
        <v>64</v>
      </c>
      <c r="C56" s="243"/>
      <c r="D56" s="243"/>
      <c r="E56" s="241"/>
      <c r="F56" s="254"/>
      <c r="G56" s="254">
        <v>0</v>
      </c>
      <c r="H56" s="243"/>
      <c r="I56" s="241"/>
      <c r="J56" s="243"/>
      <c r="K56" s="241"/>
      <c r="L56" s="254"/>
      <c r="M56" s="247"/>
      <c r="N56" s="243"/>
      <c r="O56" s="243">
        <v>0</v>
      </c>
      <c r="P56" s="243"/>
      <c r="Q56" s="255"/>
      <c r="R56" s="22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s="16" customFormat="1" ht="15.75" customHeight="1">
      <c r="A57" s="15"/>
      <c r="B57" s="260" t="s">
        <v>128</v>
      </c>
      <c r="C57" s="247"/>
      <c r="D57" s="247"/>
      <c r="E57" s="261"/>
      <c r="F57" s="262"/>
      <c r="G57" s="262"/>
      <c r="H57" s="247"/>
      <c r="I57" s="261"/>
      <c r="J57" s="247"/>
      <c r="K57" s="261"/>
      <c r="L57" s="262"/>
      <c r="M57" s="263">
        <f>'DS - Monthly P&amp;L'!Z45</f>
        <v>55000</v>
      </c>
      <c r="N57" s="243"/>
      <c r="O57" s="243"/>
      <c r="P57" s="243"/>
      <c r="Q57" s="255">
        <f t="shared" si="3"/>
        <v>55000</v>
      </c>
      <c r="R57" s="22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s="16" customFormat="1" ht="15.75" customHeight="1">
      <c r="A58" s="15"/>
      <c r="B58" s="260" t="s">
        <v>129</v>
      </c>
      <c r="C58" s="247"/>
      <c r="D58" s="247"/>
      <c r="E58" s="261"/>
      <c r="F58" s="262"/>
      <c r="G58" s="262"/>
      <c r="H58" s="247"/>
      <c r="I58" s="261"/>
      <c r="J58" s="247"/>
      <c r="K58" s="261"/>
      <c r="L58" s="262"/>
      <c r="M58" s="263">
        <f>'DS - Monthly P&amp;L'!AD37</f>
        <v>0</v>
      </c>
      <c r="N58" s="243"/>
      <c r="O58" s="243"/>
      <c r="P58" s="243"/>
      <c r="Q58" s="255">
        <f t="shared" si="3"/>
        <v>0</v>
      </c>
      <c r="R58" s="22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s="16" customFormat="1" ht="15.75" customHeight="1">
      <c r="A59" s="15"/>
      <c r="B59" s="260" t="s">
        <v>130</v>
      </c>
      <c r="C59" s="247"/>
      <c r="D59" s="247"/>
      <c r="E59" s="261"/>
      <c r="F59" s="262"/>
      <c r="G59" s="262"/>
      <c r="H59" s="247"/>
      <c r="I59" s="261"/>
      <c r="J59" s="247"/>
      <c r="K59" s="261"/>
      <c r="L59" s="262"/>
      <c r="M59" s="263">
        <f>'DS - Monthly P&amp;L'!AH45</f>
        <v>20000</v>
      </c>
      <c r="N59" s="243"/>
      <c r="O59" s="243"/>
      <c r="P59" s="243"/>
      <c r="Q59" s="255">
        <f t="shared" si="3"/>
        <v>20000</v>
      </c>
      <c r="R59" s="22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s="193" customFormat="1" ht="15.75" customHeight="1">
      <c r="A60" s="192"/>
      <c r="B60" s="260" t="s">
        <v>174</v>
      </c>
      <c r="C60" s="247"/>
      <c r="D60" s="247"/>
      <c r="E60" s="261"/>
      <c r="F60" s="262"/>
      <c r="G60" s="262"/>
      <c r="H60" s="247"/>
      <c r="I60" s="261"/>
      <c r="J60" s="247"/>
      <c r="K60" s="261"/>
      <c r="L60" s="262"/>
      <c r="M60" s="263">
        <f>'DS - Monthly P&amp;L 2018'!Z26</f>
        <v>110000</v>
      </c>
      <c r="N60" s="243"/>
      <c r="O60" s="243"/>
      <c r="P60" s="243"/>
      <c r="Q60" s="255">
        <f t="shared" si="3"/>
        <v>110000</v>
      </c>
      <c r="R60" s="195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</row>
    <row r="61" spans="1:42" s="16" customFormat="1" ht="15.75" customHeight="1">
      <c r="A61" s="15"/>
      <c r="B61" s="259" t="s">
        <v>65</v>
      </c>
      <c r="C61" s="243"/>
      <c r="D61" s="243"/>
      <c r="E61" s="241"/>
      <c r="F61" s="254"/>
      <c r="G61" s="254">
        <v>0</v>
      </c>
      <c r="H61" s="243"/>
      <c r="I61" s="241"/>
      <c r="J61" s="243"/>
      <c r="K61" s="241"/>
      <c r="L61" s="254"/>
      <c r="M61" s="247"/>
      <c r="N61" s="243"/>
      <c r="O61" s="243">
        <v>0</v>
      </c>
      <c r="P61" s="243"/>
      <c r="Q61" s="255"/>
      <c r="R61" s="22"/>
      <c r="U61" s="128"/>
      <c r="V61" s="77"/>
      <c r="W61" s="77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s="16" customFormat="1" ht="15.75" customHeight="1">
      <c r="A62" s="15"/>
      <c r="B62" s="260" t="s">
        <v>128</v>
      </c>
      <c r="C62" s="247"/>
      <c r="D62" s="247"/>
      <c r="E62" s="261"/>
      <c r="F62" s="262"/>
      <c r="G62" s="262"/>
      <c r="H62" s="247"/>
      <c r="I62" s="261"/>
      <c r="J62" s="247"/>
      <c r="K62" s="261"/>
      <c r="L62" s="262"/>
      <c r="M62" s="263">
        <f>'DS - Monthly P&amp;L'!Z47</f>
        <v>2955000</v>
      </c>
      <c r="N62" s="243"/>
      <c r="O62" s="243"/>
      <c r="P62" s="243"/>
      <c r="Q62" s="255">
        <f t="shared" si="3"/>
        <v>2955000</v>
      </c>
      <c r="R62" s="22"/>
      <c r="U62" s="128"/>
      <c r="V62" s="77"/>
      <c r="W62" s="77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s="16" customFormat="1" ht="15.75" customHeight="1">
      <c r="A63" s="15"/>
      <c r="B63" s="260" t="s">
        <v>129</v>
      </c>
      <c r="C63" s="247"/>
      <c r="D63" s="247"/>
      <c r="E63" s="261"/>
      <c r="F63" s="262"/>
      <c r="G63" s="262"/>
      <c r="H63" s="247"/>
      <c r="I63" s="261"/>
      <c r="J63" s="247"/>
      <c r="K63" s="261"/>
      <c r="L63" s="262"/>
      <c r="M63" s="263">
        <f>'DS - Monthly P&amp;L'!AD39</f>
        <v>0</v>
      </c>
      <c r="N63" s="243"/>
      <c r="O63" s="243"/>
      <c r="P63" s="243"/>
      <c r="Q63" s="255">
        <f t="shared" si="3"/>
        <v>0</v>
      </c>
      <c r="R63" s="22"/>
      <c r="U63" s="128"/>
      <c r="V63" s="77"/>
      <c r="W63" s="77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s="193" customFormat="1" ht="15.75" customHeight="1">
      <c r="A64" s="192"/>
      <c r="B64" s="260" t="s">
        <v>130</v>
      </c>
      <c r="C64" s="247"/>
      <c r="D64" s="247"/>
      <c r="E64" s="261"/>
      <c r="F64" s="262"/>
      <c r="G64" s="262"/>
      <c r="H64" s="247"/>
      <c r="I64" s="261"/>
      <c r="J64" s="247"/>
      <c r="K64" s="261"/>
      <c r="L64" s="262"/>
      <c r="M64" s="263">
        <f>'DS - Monthly P&amp;L'!AH47</f>
        <v>1115000</v>
      </c>
      <c r="N64" s="243"/>
      <c r="O64" s="243"/>
      <c r="P64" s="243"/>
      <c r="Q64" s="255">
        <f t="shared" si="3"/>
        <v>1115000</v>
      </c>
      <c r="R64" s="195"/>
      <c r="U64" s="128"/>
      <c r="V64" s="77"/>
      <c r="W64" s="77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</row>
    <row r="65" spans="1:42" s="16" customFormat="1" ht="15.75" customHeight="1">
      <c r="A65" s="15"/>
      <c r="B65" s="260" t="s">
        <v>174</v>
      </c>
      <c r="C65" s="247"/>
      <c r="D65" s="247"/>
      <c r="E65" s="261"/>
      <c r="F65" s="262"/>
      <c r="G65" s="262"/>
      <c r="H65" s="247"/>
      <c r="I65" s="261"/>
      <c r="J65" s="247"/>
      <c r="K65" s="261"/>
      <c r="L65" s="262"/>
      <c r="M65" s="263">
        <f>'DS - Monthly P&amp;L 2018'!Z28</f>
        <v>6445000</v>
      </c>
      <c r="N65" s="243"/>
      <c r="O65" s="243"/>
      <c r="P65" s="243"/>
      <c r="Q65" s="255">
        <f t="shared" si="3"/>
        <v>6445000</v>
      </c>
      <c r="R65" s="22"/>
      <c r="U65" s="128"/>
      <c r="V65" s="77"/>
      <c r="W65" s="77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s="16" customFormat="1" ht="15.75" customHeight="1" thickBot="1">
      <c r="A66" s="15"/>
      <c r="B66" s="249" t="s">
        <v>49</v>
      </c>
      <c r="C66" s="264">
        <f>SUM(C51:C61)</f>
        <v>7226.6399999999994</v>
      </c>
      <c r="D66" s="237">
        <f>SUM(D51:D55)</f>
        <v>0</v>
      </c>
      <c r="E66" s="264">
        <f>SUM(E51:E61)</f>
        <v>0</v>
      </c>
      <c r="F66" s="264">
        <f>SUM(F51:F61)</f>
        <v>0</v>
      </c>
      <c r="G66" s="264">
        <f>SUM(G51:G61)</f>
        <v>0</v>
      </c>
      <c r="H66" s="237">
        <f>SUM(H51:H55)</f>
        <v>0</v>
      </c>
      <c r="I66" s="264">
        <f>SUM(I51:I61)</f>
        <v>0</v>
      </c>
      <c r="J66" s="237">
        <f>SUM(J51:J55)</f>
        <v>0</v>
      </c>
      <c r="K66" s="264">
        <f>SUM(K51:K61)</f>
        <v>0</v>
      </c>
      <c r="L66" s="264">
        <f>SUM(L51:L61)</f>
        <v>0</v>
      </c>
      <c r="M66" s="264">
        <f>SUM(M51:M65)</f>
        <v>10700000</v>
      </c>
      <c r="N66" s="237"/>
      <c r="O66" s="264">
        <f>SUM(O51:O61)</f>
        <v>0</v>
      </c>
      <c r="P66" s="237"/>
      <c r="Q66" s="264">
        <f>SUM(Q51:Q65)</f>
        <v>10707226.640000001</v>
      </c>
      <c r="R66" s="22"/>
      <c r="U66" s="128"/>
      <c r="V66" s="77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s="16" customFormat="1" ht="8.25" customHeight="1" thickTop="1">
      <c r="A67" s="15"/>
      <c r="B67" s="265"/>
      <c r="C67" s="243"/>
      <c r="D67" s="243"/>
      <c r="E67" s="241"/>
      <c r="F67" s="254"/>
      <c r="G67" s="254"/>
      <c r="H67" s="243"/>
      <c r="I67" s="241"/>
      <c r="J67" s="243"/>
      <c r="K67" s="241"/>
      <c r="L67" s="254"/>
      <c r="M67" s="247"/>
      <c r="N67" s="243"/>
      <c r="O67" s="243"/>
      <c r="P67" s="243"/>
      <c r="Q67" s="241"/>
      <c r="R67" s="22"/>
      <c r="U67" s="77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s="16" customFormat="1" ht="15.75" customHeight="1">
      <c r="A68" s="15"/>
      <c r="B68" s="233" t="s">
        <v>48</v>
      </c>
      <c r="C68" s="266"/>
      <c r="D68" s="266"/>
      <c r="E68" s="266"/>
      <c r="F68" s="254"/>
      <c r="G68" s="254"/>
      <c r="H68" s="266"/>
      <c r="I68" s="266"/>
      <c r="J68" s="266"/>
      <c r="K68" s="266"/>
      <c r="L68" s="254"/>
      <c r="M68" s="254"/>
      <c r="N68" s="254"/>
      <c r="O68" s="254"/>
      <c r="P68" s="254"/>
      <c r="Q68" s="241"/>
      <c r="R68" s="22"/>
      <c r="U68" s="77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s="16" customFormat="1" ht="15.75" customHeight="1">
      <c r="A69" s="15"/>
      <c r="B69" s="236" t="s">
        <v>14</v>
      </c>
      <c r="C69" s="243">
        <v>0</v>
      </c>
      <c r="D69" s="243"/>
      <c r="E69" s="243">
        <v>0</v>
      </c>
      <c r="F69" s="254"/>
      <c r="G69" s="254"/>
      <c r="H69" s="243"/>
      <c r="I69" s="243">
        <v>0</v>
      </c>
      <c r="J69" s="243"/>
      <c r="K69" s="243">
        <v>0</v>
      </c>
      <c r="L69" s="254"/>
      <c r="M69" s="243">
        <v>0</v>
      </c>
      <c r="N69" s="243"/>
      <c r="O69" s="243">
        <f>O48</f>
        <v>0</v>
      </c>
      <c r="P69" s="243"/>
      <c r="Q69" s="243">
        <f>SUM(C69:O69)</f>
        <v>0</v>
      </c>
      <c r="R69" s="22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s="16" customFormat="1" ht="15.75" customHeight="1">
      <c r="A70" s="15"/>
      <c r="B70" s="236" t="s">
        <v>19</v>
      </c>
      <c r="C70" s="243"/>
      <c r="D70" s="243"/>
      <c r="E70" s="243"/>
      <c r="F70" s="254"/>
      <c r="G70" s="254"/>
      <c r="H70" s="243"/>
      <c r="I70" s="243"/>
      <c r="J70" s="243"/>
      <c r="K70" s="243"/>
      <c r="L70" s="254"/>
      <c r="M70" s="243"/>
      <c r="N70" s="243"/>
      <c r="O70" s="243"/>
      <c r="P70" s="243"/>
      <c r="Q70" s="243"/>
      <c r="R70" s="22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s="16" customFormat="1" ht="15.75" customHeight="1">
      <c r="A71" s="15"/>
      <c r="B71" s="267" t="s">
        <v>100</v>
      </c>
      <c r="C71" s="243"/>
      <c r="D71" s="243"/>
      <c r="E71" s="243"/>
      <c r="F71" s="254"/>
      <c r="G71" s="254"/>
      <c r="H71" s="243"/>
      <c r="I71" s="243"/>
      <c r="J71" s="243"/>
      <c r="K71" s="243"/>
      <c r="L71" s="254"/>
      <c r="M71" s="243"/>
      <c r="N71" s="243"/>
      <c r="O71" s="243"/>
      <c r="P71" s="243"/>
      <c r="Q71" s="243"/>
      <c r="R71" s="22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s="16" customFormat="1" ht="15.75" customHeight="1">
      <c r="A72" s="15"/>
      <c r="B72" s="268" t="s">
        <v>204</v>
      </c>
      <c r="C72" s="243">
        <v>0</v>
      </c>
      <c r="D72" s="243"/>
      <c r="E72" s="254">
        <f>'DS - Monthly P&amp;L'!E44</f>
        <v>767397.02</v>
      </c>
      <c r="F72" s="254"/>
      <c r="G72" s="254">
        <v>0</v>
      </c>
      <c r="H72" s="243"/>
      <c r="I72" s="254">
        <f>'DS - Monthly P&amp;L 2018'!E36</f>
        <v>421226.16</v>
      </c>
      <c r="J72" s="243"/>
      <c r="K72" s="254">
        <f>'CPF - Monthly P&amp;L 2018'!E31</f>
        <v>5.63</v>
      </c>
      <c r="L72" s="254"/>
      <c r="M72" s="243">
        <v>0</v>
      </c>
      <c r="N72" s="243"/>
      <c r="O72" s="243">
        <v>0</v>
      </c>
      <c r="P72" s="243"/>
      <c r="Q72" s="243">
        <f>SUM(C72:O72)</f>
        <v>1188628.8099999998</v>
      </c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s="16" customFormat="1" ht="15.75" customHeight="1">
      <c r="A73" s="15"/>
      <c r="B73" s="242" t="s">
        <v>58</v>
      </c>
      <c r="C73" s="243">
        <v>0</v>
      </c>
      <c r="D73" s="243"/>
      <c r="E73" s="254">
        <f>'DS - Monthly P&amp;L'!R43</f>
        <v>1695.8200000000002</v>
      </c>
      <c r="F73" s="254"/>
      <c r="G73" s="254">
        <v>0</v>
      </c>
      <c r="H73" s="243"/>
      <c r="I73" s="254">
        <f>'DS - Monthly P&amp;L 2018'!R35</f>
        <v>2136.0500000000002</v>
      </c>
      <c r="J73" s="243"/>
      <c r="K73" s="254">
        <f>'CPF - Monthly P&amp;L 2018'!R30</f>
        <v>0</v>
      </c>
      <c r="L73" s="254"/>
      <c r="M73" s="243">
        <v>0</v>
      </c>
      <c r="N73" s="243"/>
      <c r="O73" s="243">
        <v>0</v>
      </c>
      <c r="P73" s="243"/>
      <c r="Q73" s="243">
        <f>SUM(C73:O73)</f>
        <v>3831.8700000000003</v>
      </c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s="16" customFormat="1" ht="15.75" customHeight="1">
      <c r="A74" s="15"/>
      <c r="B74" s="267" t="s">
        <v>101</v>
      </c>
      <c r="C74" s="243"/>
      <c r="D74" s="243"/>
      <c r="E74" s="254"/>
      <c r="F74" s="254"/>
      <c r="G74" s="254"/>
      <c r="H74" s="243"/>
      <c r="I74" s="254"/>
      <c r="J74" s="243"/>
      <c r="K74" s="254"/>
      <c r="L74" s="254"/>
      <c r="M74" s="243"/>
      <c r="N74" s="243"/>
      <c r="O74" s="243"/>
      <c r="P74" s="243"/>
      <c r="Q74" s="243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s="16" customFormat="1" ht="15.75" customHeight="1">
      <c r="A75" s="15"/>
      <c r="B75" s="268" t="str">
        <f>B72</f>
        <v>Beginning: October 1, 2021 (Unaudited)</v>
      </c>
      <c r="C75" s="243">
        <f>'GF - Monthly P&amp;L'!E59</f>
        <v>156787.78</v>
      </c>
      <c r="D75" s="243"/>
      <c r="E75" s="254">
        <v>0</v>
      </c>
      <c r="F75" s="254"/>
      <c r="G75" s="254">
        <f>'CPF - Monthly P&amp;L'!E21</f>
        <v>0</v>
      </c>
      <c r="H75" s="243"/>
      <c r="I75" s="254">
        <v>0</v>
      </c>
      <c r="J75" s="243"/>
      <c r="K75" s="254">
        <v>0</v>
      </c>
      <c r="L75" s="254"/>
      <c r="M75" s="243">
        <v>0</v>
      </c>
      <c r="N75" s="243"/>
      <c r="O75" s="243">
        <v>0</v>
      </c>
      <c r="P75" s="243"/>
      <c r="Q75" s="243">
        <f>SUM(C75:O75)</f>
        <v>156787.78</v>
      </c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s="16" customFormat="1" ht="15.75" customHeight="1">
      <c r="A76" s="15"/>
      <c r="B76" s="242" t="s">
        <v>58</v>
      </c>
      <c r="C76" s="243">
        <f>'GF - Monthly P&amp;L'!R58</f>
        <v>-13291.66</v>
      </c>
      <c r="D76" s="243"/>
      <c r="E76" s="246">
        <v>0</v>
      </c>
      <c r="F76" s="246"/>
      <c r="G76" s="246">
        <f>'CPF - Monthly P&amp;L'!R20</f>
        <v>0</v>
      </c>
      <c r="H76" s="243"/>
      <c r="I76" s="246">
        <v>0</v>
      </c>
      <c r="J76" s="243"/>
      <c r="K76" s="246">
        <v>0</v>
      </c>
      <c r="L76" s="246"/>
      <c r="M76" s="246">
        <v>0</v>
      </c>
      <c r="N76" s="254"/>
      <c r="O76" s="254">
        <v>0</v>
      </c>
      <c r="P76" s="254"/>
      <c r="Q76" s="243">
        <f>SUM(C76:O76)</f>
        <v>-13291.66</v>
      </c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s="16" customFormat="1" ht="15.75" customHeight="1" thickBot="1">
      <c r="A77" s="15"/>
      <c r="B77" s="269" t="s">
        <v>50</v>
      </c>
      <c r="C77" s="264">
        <f>SUM(C69:C76)</f>
        <v>143496.12</v>
      </c>
      <c r="D77" s="237">
        <f t="shared" ref="D77:Q77" si="4">SUM(D69:D76)</f>
        <v>0</v>
      </c>
      <c r="E77" s="264">
        <f>SUM(E69:E76)</f>
        <v>769092.84</v>
      </c>
      <c r="F77" s="264">
        <f t="shared" ref="F77:L77" si="5">SUM(F69:F76)</f>
        <v>0</v>
      </c>
      <c r="G77" s="264">
        <f t="shared" si="5"/>
        <v>0</v>
      </c>
      <c r="H77" s="237">
        <f t="shared" si="5"/>
        <v>0</v>
      </c>
      <c r="I77" s="264">
        <f>SUM(I69:I76)</f>
        <v>423362.20999999996</v>
      </c>
      <c r="J77" s="237">
        <f t="shared" ref="J77" si="6">SUM(J69:J76)</f>
        <v>0</v>
      </c>
      <c r="K77" s="264">
        <f>SUM(K69:K76)</f>
        <v>5.63</v>
      </c>
      <c r="L77" s="264">
        <f t="shared" si="5"/>
        <v>0</v>
      </c>
      <c r="M77" s="264">
        <f t="shared" si="4"/>
        <v>0</v>
      </c>
      <c r="N77" s="237">
        <f t="shared" si="4"/>
        <v>0</v>
      </c>
      <c r="O77" s="264">
        <f t="shared" si="4"/>
        <v>0</v>
      </c>
      <c r="P77" s="237">
        <f t="shared" si="4"/>
        <v>0</v>
      </c>
      <c r="Q77" s="264">
        <f t="shared" si="4"/>
        <v>1335956.8</v>
      </c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s="16" customFormat="1" ht="15.75" customHeight="1" thickTop="1">
      <c r="A78" s="15"/>
      <c r="B78" s="270"/>
      <c r="C78" s="243"/>
      <c r="D78" s="243"/>
      <c r="E78" s="245"/>
      <c r="F78" s="246"/>
      <c r="G78" s="254"/>
      <c r="H78" s="243"/>
      <c r="I78" s="245"/>
      <c r="J78" s="243"/>
      <c r="K78" s="245"/>
      <c r="L78" s="246"/>
      <c r="M78" s="246"/>
      <c r="N78" s="254"/>
      <c r="O78" s="254"/>
      <c r="P78" s="254"/>
      <c r="Q78" s="241"/>
      <c r="R78" s="22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s="16" customFormat="1" ht="15.75" customHeight="1" thickBot="1">
      <c r="A79" s="15"/>
      <c r="B79" s="249" t="s">
        <v>51</v>
      </c>
      <c r="C79" s="250">
        <f>C77+C66</f>
        <v>150722.76</v>
      </c>
      <c r="D79" s="251">
        <f t="shared" ref="D79:P79" si="7">D77+D66</f>
        <v>0</v>
      </c>
      <c r="E79" s="250">
        <f>E77+E66</f>
        <v>769092.84</v>
      </c>
      <c r="F79" s="250">
        <f t="shared" ref="F79:L79" si="8">F77+F66</f>
        <v>0</v>
      </c>
      <c r="G79" s="250">
        <f t="shared" si="8"/>
        <v>0</v>
      </c>
      <c r="H79" s="251">
        <f t="shared" si="8"/>
        <v>0</v>
      </c>
      <c r="I79" s="250">
        <f>I77+I66</f>
        <v>423362.20999999996</v>
      </c>
      <c r="J79" s="251">
        <f t="shared" ref="J79" si="9">J77+J66</f>
        <v>0</v>
      </c>
      <c r="K79" s="250">
        <f>K77+K66</f>
        <v>5.63</v>
      </c>
      <c r="L79" s="250">
        <f t="shared" si="8"/>
        <v>0</v>
      </c>
      <c r="M79" s="250">
        <f t="shared" si="7"/>
        <v>10700000</v>
      </c>
      <c r="N79" s="251">
        <f t="shared" si="7"/>
        <v>0</v>
      </c>
      <c r="O79" s="250">
        <f t="shared" si="7"/>
        <v>0</v>
      </c>
      <c r="P79" s="251">
        <f t="shared" si="7"/>
        <v>0</v>
      </c>
      <c r="Q79" s="250">
        <f>Q77+Q66</f>
        <v>12043183.440000001</v>
      </c>
      <c r="R79" s="22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s="31" customFormat="1" ht="16.5" thickTop="1">
      <c r="B80" s="15"/>
      <c r="C80" s="29"/>
      <c r="D80" s="29"/>
      <c r="E80" s="30"/>
      <c r="F80" s="30"/>
      <c r="G80" s="30"/>
      <c r="H80" s="29"/>
      <c r="I80" s="30"/>
      <c r="J80" s="29"/>
      <c r="K80" s="30"/>
      <c r="L80" s="30"/>
      <c r="M80" s="30"/>
      <c r="N80" s="30"/>
      <c r="O80" s="30"/>
      <c r="P80" s="30"/>
      <c r="Q80" s="30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</row>
    <row r="81" spans="2:42" s="31" customFormat="1" ht="15.75">
      <c r="B81" s="15"/>
      <c r="C81" s="29"/>
      <c r="D81" s="29"/>
      <c r="E81" s="30"/>
      <c r="F81" s="30"/>
      <c r="G81" s="30"/>
      <c r="H81" s="29"/>
      <c r="I81" s="30"/>
      <c r="J81" s="29"/>
      <c r="K81" s="30"/>
      <c r="L81" s="30"/>
      <c r="M81" s="30"/>
      <c r="N81" s="30"/>
      <c r="O81" s="30"/>
      <c r="P81" s="30"/>
      <c r="Q81" s="30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</row>
    <row r="82" spans="2:42" ht="15.75">
      <c r="B82" s="31"/>
      <c r="C82" s="97">
        <f>SUM(C48-C79)</f>
        <v>0</v>
      </c>
      <c r="D82" s="75"/>
      <c r="E82" s="76">
        <f>SUM(E48-E79)</f>
        <v>-1.1641532182693481E-10</v>
      </c>
      <c r="F82" s="76"/>
      <c r="G82" s="76">
        <f>SUM(G48-G79)</f>
        <v>0</v>
      </c>
      <c r="H82" s="75"/>
      <c r="I82" s="76">
        <f>SUM(I48-I79)</f>
        <v>0</v>
      </c>
      <c r="J82" s="75"/>
      <c r="K82" s="76">
        <f>SUM(K48-K79)</f>
        <v>0</v>
      </c>
      <c r="L82" s="76"/>
      <c r="M82" s="273">
        <f>SUM(M48-M79)</f>
        <v>0</v>
      </c>
      <c r="N82" s="274"/>
      <c r="O82" s="273">
        <f>SUM(O48-O79)</f>
        <v>0</v>
      </c>
      <c r="P82" s="274"/>
      <c r="Q82" s="76">
        <f>SUM(Q48-Q79)</f>
        <v>-1.862645149230957E-9</v>
      </c>
    </row>
    <row r="83" spans="2:42">
      <c r="B83" s="28"/>
      <c r="C83" s="29" t="s">
        <v>11</v>
      </c>
      <c r="D83" s="29"/>
      <c r="E83" s="30"/>
      <c r="F83" s="30"/>
      <c r="G83" s="30"/>
      <c r="H83" s="29"/>
      <c r="I83" s="30"/>
      <c r="J83" s="29"/>
      <c r="K83" s="30"/>
      <c r="L83" s="30"/>
      <c r="M83" s="30"/>
      <c r="N83" s="30"/>
      <c r="O83" s="30"/>
      <c r="P83" s="30"/>
      <c r="Q83" s="30"/>
    </row>
    <row r="84" spans="2:42">
      <c r="Q84" s="33"/>
    </row>
    <row r="85" spans="2:42">
      <c r="F85" s="34"/>
      <c r="G85" s="34"/>
      <c r="L85" s="34"/>
      <c r="Q85" s="26"/>
    </row>
    <row r="86" spans="2:42">
      <c r="C86" s="27"/>
    </row>
  </sheetData>
  <mergeCells count="8">
    <mergeCell ref="AB39:AC39"/>
    <mergeCell ref="AE39:AF39"/>
    <mergeCell ref="M2:O2"/>
    <mergeCell ref="Q1:Q3"/>
    <mergeCell ref="C1:L1"/>
    <mergeCell ref="V39:W39"/>
    <mergeCell ref="Y39:Z39"/>
    <mergeCell ref="E2:I2"/>
  </mergeCells>
  <phoneticPr fontId="2" type="noConversion"/>
  <printOptions horizontalCentered="1"/>
  <pageMargins left="0.25" right="0.25" top="0.9" bottom="0.75" header="0.3" footer="0.3"/>
  <pageSetup scale="92" fitToHeight="0" orientation="landscape" useFirstPageNumber="1" r:id="rId1"/>
  <headerFooter alignWithMargins="0">
    <oddHeader>&amp;C&amp;"Calibri,Bold"&amp;11Artisan Lakes Community Develoment District
Balance Sheet
for the Period Ending October 31, 2021</oddHeader>
    <oddFooter>&amp;L&amp;"-,Bold"Unaudited&amp;C&amp;"Calibri,Bold"Prepared by:
&amp;"Cambria,Bold"&amp;12&amp;K003366JPWARD and Associates, LLC&amp;R&amp;"Calibri,Bold"&amp;P</oddFooter>
  </headerFooter>
  <rowBreaks count="1" manualBreakCount="1">
    <brk id="66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6"/>
  <sheetViews>
    <sheetView topLeftCell="B1" zoomScaleNormal="100" zoomScaleSheetLayoutView="100" zoomScalePageLayoutView="80" workbookViewId="0">
      <selection activeCell="E60" sqref="E60"/>
    </sheetView>
  </sheetViews>
  <sheetFormatPr defaultColWidth="9.140625" defaultRowHeight="12.75"/>
  <cols>
    <col min="1" max="1" width="2.85546875" style="15" hidden="1" customWidth="1"/>
    <col min="2" max="2" width="2" style="15" customWidth="1"/>
    <col min="3" max="3" width="1.5703125" style="35" customWidth="1"/>
    <col min="4" max="4" width="33.7109375" style="15" customWidth="1"/>
    <col min="5" max="5" width="9.28515625" style="53" customWidth="1"/>
    <col min="6" max="6" width="10" style="53" hidden="1" customWidth="1"/>
    <col min="7" max="7" width="10.28515625" style="53" hidden="1" customWidth="1"/>
    <col min="8" max="8" width="9.5703125" style="53" hidden="1" customWidth="1"/>
    <col min="9" max="9" width="9.7109375" style="53" hidden="1" customWidth="1"/>
    <col min="10" max="15" width="9.28515625" style="53" hidden="1" customWidth="1"/>
    <col min="16" max="16" width="10.5703125" style="53" hidden="1" customWidth="1"/>
    <col min="17" max="17" width="1.5703125" style="55" customWidth="1"/>
    <col min="18" max="18" width="11" style="89" bestFit="1" customWidth="1"/>
    <col min="19" max="19" width="1.5703125" style="57" customWidth="1"/>
    <col min="20" max="20" width="11.5703125" style="15" bestFit="1" customWidth="1"/>
    <col min="21" max="21" width="1.28515625" style="32" customWidth="1"/>
    <col min="22" max="22" width="7.7109375" style="15" customWidth="1"/>
    <col min="23" max="23" width="9.140625" style="53"/>
    <col min="24" max="24" width="10.85546875" style="53" bestFit="1" customWidth="1"/>
    <col min="25" max="25" width="9.85546875" style="53" bestFit="1" customWidth="1"/>
    <col min="26" max="16384" width="9.140625" style="15"/>
  </cols>
  <sheetData>
    <row r="1" spans="2:25" s="32" customFormat="1" ht="38.25" customHeight="1">
      <c r="B1" s="283" t="s">
        <v>80</v>
      </c>
      <c r="C1" s="283"/>
      <c r="D1" s="284"/>
      <c r="E1" s="285" t="s">
        <v>67</v>
      </c>
      <c r="F1" s="285" t="s">
        <v>68</v>
      </c>
      <c r="G1" s="285" t="s">
        <v>77</v>
      </c>
      <c r="H1" s="285" t="s">
        <v>69</v>
      </c>
      <c r="I1" s="285" t="s">
        <v>70</v>
      </c>
      <c r="J1" s="285" t="s">
        <v>71</v>
      </c>
      <c r="K1" s="285" t="s">
        <v>72</v>
      </c>
      <c r="L1" s="285" t="s">
        <v>73</v>
      </c>
      <c r="M1" s="285" t="s">
        <v>74</v>
      </c>
      <c r="N1" s="285" t="s">
        <v>97</v>
      </c>
      <c r="O1" s="285" t="s">
        <v>75</v>
      </c>
      <c r="P1" s="285" t="s">
        <v>76</v>
      </c>
      <c r="Q1" s="285"/>
      <c r="R1" s="286" t="s">
        <v>92</v>
      </c>
      <c r="S1" s="287"/>
      <c r="T1" s="288" t="s">
        <v>79</v>
      </c>
      <c r="U1" s="288"/>
      <c r="V1" s="288" t="s">
        <v>3</v>
      </c>
      <c r="W1" s="54"/>
      <c r="X1" s="54"/>
      <c r="Y1" s="54"/>
    </row>
    <row r="3" spans="2:25" ht="15.95" customHeight="1">
      <c r="B3" s="35" t="s">
        <v>22</v>
      </c>
      <c r="T3" s="36"/>
      <c r="U3" s="37"/>
      <c r="V3" s="36"/>
    </row>
    <row r="4" spans="2:25" ht="15.95" customHeight="1">
      <c r="B4" s="35"/>
      <c r="C4" s="35" t="s">
        <v>83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65"/>
      <c r="R4" s="200">
        <f>SUM(E4:P4)</f>
        <v>0</v>
      </c>
      <c r="S4" s="60"/>
      <c r="T4" s="67">
        <v>0</v>
      </c>
      <c r="U4" s="37"/>
      <c r="V4" s="227" t="s">
        <v>39</v>
      </c>
    </row>
    <row r="5" spans="2:25" ht="15.95" customHeight="1">
      <c r="C5" s="35" t="s">
        <v>23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63"/>
      <c r="T5" s="72"/>
      <c r="U5" s="21"/>
      <c r="V5" s="69"/>
    </row>
    <row r="6" spans="2:25" ht="15.95" customHeight="1">
      <c r="D6" s="39" t="s">
        <v>40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63"/>
      <c r="R6" s="90">
        <f>SUM(E6:P6)</f>
        <v>0</v>
      </c>
      <c r="S6" s="61"/>
      <c r="T6" s="27">
        <v>0</v>
      </c>
      <c r="U6" s="26"/>
      <c r="V6" s="68" t="s">
        <v>39</v>
      </c>
    </row>
    <row r="7" spans="2:25" ht="15.95" customHeight="1">
      <c r="C7" s="35" t="s">
        <v>24</v>
      </c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63"/>
      <c r="R7" s="90"/>
      <c r="S7" s="61"/>
      <c r="T7" s="73"/>
      <c r="U7" s="26"/>
      <c r="V7" s="68"/>
    </row>
    <row r="8" spans="2:25" ht="15.95" customHeight="1">
      <c r="D8" s="39" t="s">
        <v>84</v>
      </c>
      <c r="E8" s="26">
        <v>355.02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63"/>
      <c r="R8" s="90">
        <f>SUM(E8:P8)</f>
        <v>355.02</v>
      </c>
      <c r="S8" s="61"/>
      <c r="T8" s="74">
        <f>82805-5417</f>
        <v>77388</v>
      </c>
      <c r="U8" s="26"/>
      <c r="V8" s="68">
        <f t="shared" ref="V8" si="0">R8/T8</f>
        <v>4.587532950845092E-3</v>
      </c>
    </row>
    <row r="9" spans="2:25" ht="15.95" customHeight="1">
      <c r="D9" s="39" t="s">
        <v>85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63"/>
      <c r="R9" s="90">
        <f>SUM(E9:P9)</f>
        <v>0</v>
      </c>
      <c r="S9" s="61"/>
      <c r="T9" s="27">
        <v>0</v>
      </c>
      <c r="U9" s="26"/>
      <c r="V9" s="68">
        <v>0</v>
      </c>
    </row>
    <row r="10" spans="2:25" ht="15.95" customHeight="1">
      <c r="C10" s="35" t="s">
        <v>132</v>
      </c>
      <c r="D10" s="39"/>
      <c r="E10" s="40"/>
      <c r="F10" s="40"/>
      <c r="G10" s="40"/>
      <c r="H10" s="40"/>
      <c r="I10" s="40"/>
      <c r="J10" s="40"/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63"/>
      <c r="R10" s="90">
        <f>SUM(E10:P10)</f>
        <v>0</v>
      </c>
      <c r="S10" s="61"/>
      <c r="T10" s="27">
        <v>0</v>
      </c>
      <c r="U10" s="26"/>
      <c r="V10" s="68" t="s">
        <v>39</v>
      </c>
    </row>
    <row r="11" spans="2:25" ht="15.95" customHeight="1">
      <c r="C11" s="35" t="s">
        <v>104</v>
      </c>
      <c r="D11" s="39"/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63"/>
      <c r="R11" s="90">
        <f>SUM(E11:P11)</f>
        <v>0</v>
      </c>
      <c r="S11" s="61"/>
      <c r="T11" s="27">
        <v>0</v>
      </c>
      <c r="U11" s="26"/>
      <c r="V11" s="68" t="s">
        <v>39</v>
      </c>
    </row>
    <row r="12" spans="2:25" ht="15.95" customHeight="1">
      <c r="D12" s="42" t="s">
        <v>38</v>
      </c>
      <c r="E12" s="43">
        <f t="shared" ref="E12:O12" si="1">SUM(E4:E9)</f>
        <v>355.02</v>
      </c>
      <c r="F12" s="43">
        <f t="shared" si="1"/>
        <v>0</v>
      </c>
      <c r="G12" s="43">
        <f t="shared" si="1"/>
        <v>0</v>
      </c>
      <c r="H12" s="43">
        <f t="shared" si="1"/>
        <v>0</v>
      </c>
      <c r="I12" s="43">
        <f t="shared" si="1"/>
        <v>0</v>
      </c>
      <c r="J12" s="43">
        <f t="shared" si="1"/>
        <v>0</v>
      </c>
      <c r="K12" s="43">
        <f t="shared" si="1"/>
        <v>0</v>
      </c>
      <c r="L12" s="43">
        <f t="shared" si="1"/>
        <v>0</v>
      </c>
      <c r="M12" s="43">
        <f t="shared" si="1"/>
        <v>0</v>
      </c>
      <c r="N12" s="43">
        <f t="shared" si="1"/>
        <v>0</v>
      </c>
      <c r="O12" s="43">
        <f t="shared" si="1"/>
        <v>0</v>
      </c>
      <c r="P12" s="43">
        <f>SUM(P4:P11)</f>
        <v>0</v>
      </c>
      <c r="Q12" s="43"/>
      <c r="R12" s="226">
        <f>SUM(R4:R11)</f>
        <v>355.02</v>
      </c>
      <c r="S12" s="43">
        <f>SUM(S4:S9)</f>
        <v>0</v>
      </c>
      <c r="T12" s="43">
        <f>SUM(T4:T9)</f>
        <v>77388</v>
      </c>
      <c r="U12" s="44"/>
      <c r="V12" s="70">
        <f>R12/T12</f>
        <v>4.587532950845092E-3</v>
      </c>
    </row>
    <row r="13" spans="2:25" ht="10.5" customHeight="1">
      <c r="D13" s="4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63"/>
      <c r="R13" s="92"/>
      <c r="S13" s="56"/>
      <c r="T13" s="26"/>
      <c r="U13" s="26"/>
      <c r="V13" s="71"/>
    </row>
    <row r="14" spans="2:25" ht="15.75" customHeight="1">
      <c r="B14" s="35" t="s">
        <v>41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63"/>
      <c r="R14" s="93"/>
      <c r="T14" s="27"/>
      <c r="U14" s="26"/>
      <c r="V14" s="68"/>
    </row>
    <row r="15" spans="2:25" ht="15.95" hidden="1" customHeight="1">
      <c r="C15" s="35" t="s">
        <v>86</v>
      </c>
      <c r="D15" s="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63"/>
      <c r="R15" s="94"/>
      <c r="S15" s="62"/>
      <c r="T15" s="27"/>
      <c r="U15" s="26"/>
      <c r="V15" s="68"/>
    </row>
    <row r="16" spans="2:25" ht="15.95" hidden="1" customHeight="1">
      <c r="C16" s="15"/>
      <c r="D16" s="15" t="s">
        <v>90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63"/>
      <c r="R16" s="94">
        <f>SUM(E16:P16)</f>
        <v>0</v>
      </c>
      <c r="S16" s="62"/>
      <c r="T16" s="27">
        <v>0</v>
      </c>
      <c r="U16" s="26"/>
      <c r="V16" s="68" t="s">
        <v>39</v>
      </c>
    </row>
    <row r="17" spans="3:25" ht="15.95" hidden="1" customHeight="1">
      <c r="C17" s="15"/>
      <c r="D17" s="15" t="s">
        <v>89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63"/>
      <c r="R17" s="94">
        <f>SUM(E17:P17)</f>
        <v>0</v>
      </c>
      <c r="S17" s="62"/>
      <c r="T17" s="27">
        <v>0</v>
      </c>
      <c r="U17" s="26"/>
      <c r="V17" s="68" t="s">
        <v>39</v>
      </c>
    </row>
    <row r="18" spans="3:25" s="192" customFormat="1" ht="15.95" customHeight="1">
      <c r="C18" s="198" t="s">
        <v>86</v>
      </c>
      <c r="D18" s="198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203"/>
      <c r="R18" s="94"/>
      <c r="S18" s="62"/>
      <c r="T18" s="196"/>
      <c r="U18" s="26"/>
      <c r="V18" s="227"/>
      <c r="W18" s="168"/>
      <c r="X18" s="168"/>
      <c r="Y18" s="168"/>
    </row>
    <row r="19" spans="3:25" s="192" customFormat="1" ht="15.95" customHeight="1">
      <c r="D19" s="192" t="s">
        <v>205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203"/>
      <c r="R19" s="94">
        <f>SUM(E19:P19)</f>
        <v>0</v>
      </c>
      <c r="S19" s="62"/>
      <c r="T19" s="196">
        <v>1800</v>
      </c>
      <c r="U19" s="26"/>
      <c r="V19" s="227">
        <f>R19/T19</f>
        <v>0</v>
      </c>
      <c r="W19" s="168"/>
      <c r="X19" s="168"/>
      <c r="Y19" s="168"/>
    </row>
    <row r="20" spans="3:25" ht="15.95" customHeight="1">
      <c r="C20" s="35" t="s">
        <v>25</v>
      </c>
      <c r="D20" s="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63"/>
      <c r="R20" s="94"/>
      <c r="S20" s="62"/>
      <c r="T20" s="27"/>
      <c r="U20" s="26"/>
      <c r="V20" s="68"/>
    </row>
    <row r="21" spans="3:25" ht="15.95" customHeight="1">
      <c r="C21" s="15"/>
      <c r="D21" s="15" t="s">
        <v>66</v>
      </c>
      <c r="E21" s="27">
        <v>1666.67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63"/>
      <c r="R21" s="94">
        <f>SUM(E21:P21)</f>
        <v>1666.67</v>
      </c>
      <c r="S21" s="62"/>
      <c r="T21" s="27">
        <v>20000</v>
      </c>
      <c r="U21" s="26"/>
      <c r="V21" s="68">
        <f>R21/T21</f>
        <v>8.3333500000000005E-2</v>
      </c>
    </row>
    <row r="22" spans="3:25" ht="15.95" customHeight="1">
      <c r="C22" s="35" t="s">
        <v>26</v>
      </c>
      <c r="D22" s="39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63"/>
      <c r="R22" s="94"/>
      <c r="S22" s="62"/>
      <c r="T22" s="27"/>
      <c r="U22" s="15"/>
      <c r="V22" s="68"/>
    </row>
    <row r="23" spans="3:25" ht="15.95" customHeight="1">
      <c r="D23" s="39" t="s">
        <v>27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63"/>
      <c r="R23" s="94">
        <f>SUM(E23:P23)</f>
        <v>0</v>
      </c>
      <c r="S23" s="62"/>
      <c r="T23" s="27">
        <v>4200</v>
      </c>
      <c r="U23" s="26"/>
      <c r="V23" s="68">
        <f t="shared" ref="V23:V43" si="2">R23/T23</f>
        <v>0</v>
      </c>
    </row>
    <row r="24" spans="3:25" ht="15.95" customHeight="1">
      <c r="D24" s="39" t="s">
        <v>96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63"/>
      <c r="R24" s="94">
        <f>SUM(E24:P24)</f>
        <v>0</v>
      </c>
      <c r="S24" s="62"/>
      <c r="T24" s="27">
        <v>0</v>
      </c>
      <c r="U24" s="26"/>
      <c r="V24" s="68" t="s">
        <v>39</v>
      </c>
    </row>
    <row r="25" spans="3:25" ht="15.95" customHeight="1">
      <c r="D25" s="39" t="s">
        <v>87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63"/>
      <c r="R25" s="94">
        <f t="shared" ref="R25" si="3">SUM(E25:P25)</f>
        <v>0</v>
      </c>
      <c r="S25" s="62"/>
      <c r="T25" s="27">
        <v>0</v>
      </c>
      <c r="U25" s="26"/>
      <c r="V25" s="68" t="s">
        <v>39</v>
      </c>
    </row>
    <row r="26" spans="3:25" ht="15.95" customHeight="1">
      <c r="D26" s="39" t="s">
        <v>28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63"/>
      <c r="R26" s="94">
        <f>SUM(E26:P26)</f>
        <v>0</v>
      </c>
      <c r="S26" s="62"/>
      <c r="T26" s="27">
        <v>1000</v>
      </c>
      <c r="U26" s="26"/>
      <c r="V26" s="68">
        <f t="shared" si="2"/>
        <v>0</v>
      </c>
    </row>
    <row r="27" spans="3:25" ht="15.95" customHeight="1">
      <c r="C27" s="35" t="s">
        <v>29</v>
      </c>
      <c r="D27" s="3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63"/>
      <c r="R27" s="94"/>
      <c r="S27" s="62"/>
      <c r="T27" s="27"/>
      <c r="U27" s="15"/>
      <c r="V27" s="68"/>
    </row>
    <row r="28" spans="3:25" ht="15.95" customHeight="1">
      <c r="D28" s="39" t="s">
        <v>4</v>
      </c>
      <c r="E28" s="27">
        <v>81.900000000000006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63"/>
      <c r="R28" s="94">
        <f>SUM(E28:P28)</f>
        <v>81.900000000000006</v>
      </c>
      <c r="S28" s="62"/>
      <c r="T28" s="27">
        <v>2500</v>
      </c>
      <c r="U28" s="15"/>
      <c r="V28" s="68">
        <f t="shared" si="2"/>
        <v>3.2760000000000004E-2</v>
      </c>
    </row>
    <row r="29" spans="3:25" ht="15.95" customHeight="1">
      <c r="D29" s="39" t="s">
        <v>30</v>
      </c>
      <c r="E29" s="27">
        <v>5885.63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63"/>
      <c r="R29" s="94">
        <f t="shared" ref="R29:R33" si="4">SUM(E29:P29)</f>
        <v>5885.63</v>
      </c>
      <c r="S29" s="62"/>
      <c r="T29" s="27">
        <v>9725</v>
      </c>
      <c r="U29" s="15"/>
      <c r="V29" s="68">
        <f t="shared" si="2"/>
        <v>0.60520616966580976</v>
      </c>
    </row>
    <row r="30" spans="3:25" ht="15.95" customHeight="1">
      <c r="D30" s="39" t="s">
        <v>105</v>
      </c>
      <c r="E30" s="27">
        <v>100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63"/>
      <c r="R30" s="94">
        <f>SUM(E30:P30)</f>
        <v>100</v>
      </c>
      <c r="S30" s="62"/>
      <c r="T30" s="27">
        <v>6000</v>
      </c>
      <c r="U30" s="15"/>
      <c r="V30" s="68">
        <f t="shared" si="2"/>
        <v>1.6666666666666666E-2</v>
      </c>
    </row>
    <row r="31" spans="3:25" ht="15.95" customHeight="1">
      <c r="D31" s="39" t="s">
        <v>106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63"/>
      <c r="R31" s="94">
        <f>SUM(E31:P31)</f>
        <v>0</v>
      </c>
      <c r="S31" s="62"/>
      <c r="T31" s="27">
        <v>0</v>
      </c>
      <c r="U31" s="15"/>
      <c r="V31" s="68" t="s">
        <v>39</v>
      </c>
    </row>
    <row r="32" spans="3:25" ht="15.95" customHeight="1">
      <c r="D32" s="39" t="s">
        <v>138</v>
      </c>
      <c r="E32" s="27">
        <v>5.87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63"/>
      <c r="R32" s="94">
        <f t="shared" si="4"/>
        <v>5.87</v>
      </c>
      <c r="S32" s="62"/>
      <c r="T32" s="27">
        <v>250</v>
      </c>
      <c r="U32" s="15"/>
      <c r="V32" s="68">
        <f t="shared" si="2"/>
        <v>2.3480000000000001E-2</v>
      </c>
    </row>
    <row r="33" spans="3:25" ht="15.95" hidden="1" customHeight="1">
      <c r="C33" s="35" t="s">
        <v>31</v>
      </c>
      <c r="D33" s="39"/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63"/>
      <c r="R33" s="94">
        <f t="shared" si="4"/>
        <v>0</v>
      </c>
      <c r="S33" s="62"/>
      <c r="T33" s="27">
        <v>0</v>
      </c>
      <c r="U33" s="15"/>
      <c r="V33" s="68" t="s">
        <v>39</v>
      </c>
    </row>
    <row r="34" spans="3:25" ht="15.95" hidden="1" customHeight="1">
      <c r="C34" s="35" t="s">
        <v>32</v>
      </c>
      <c r="D34" s="3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63"/>
      <c r="R34" s="94"/>
      <c r="S34" s="62"/>
      <c r="T34" s="27"/>
      <c r="U34" s="15"/>
      <c r="V34" s="68"/>
    </row>
    <row r="35" spans="3:25" ht="15.95" hidden="1" customHeight="1">
      <c r="D35" s="39" t="s">
        <v>33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63"/>
      <c r="R35" s="94">
        <f t="shared" ref="R35:R41" si="5">SUM(E35:P35)</f>
        <v>0</v>
      </c>
      <c r="S35" s="62"/>
      <c r="T35" s="27">
        <v>0</v>
      </c>
      <c r="U35" s="15"/>
      <c r="V35" s="68" t="e">
        <f t="shared" si="2"/>
        <v>#DIV/0!</v>
      </c>
    </row>
    <row r="36" spans="3:25" ht="15.95" customHeight="1">
      <c r="C36" s="35" t="s">
        <v>32</v>
      </c>
      <c r="D36" s="39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63"/>
      <c r="R36" s="94"/>
      <c r="S36" s="62"/>
      <c r="T36" s="27"/>
      <c r="U36" s="15"/>
      <c r="V36" s="68"/>
    </row>
    <row r="37" spans="3:25" ht="15.95" customHeight="1">
      <c r="D37" s="39" t="s">
        <v>33</v>
      </c>
      <c r="E37" s="27">
        <v>60.11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63"/>
      <c r="R37" s="94">
        <f t="shared" ref="R37:R38" si="6">SUM(E37:P37)</f>
        <v>60.11</v>
      </c>
      <c r="S37" s="62"/>
      <c r="T37" s="27">
        <v>200</v>
      </c>
      <c r="U37" s="15"/>
      <c r="V37" s="68">
        <f t="shared" si="2"/>
        <v>0.30054999999999998</v>
      </c>
    </row>
    <row r="38" spans="3:25" ht="15.95" customHeight="1">
      <c r="C38" s="35" t="s">
        <v>107</v>
      </c>
      <c r="D38" s="39"/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3"/>
      <c r="R38" s="94">
        <f t="shared" si="6"/>
        <v>0</v>
      </c>
      <c r="S38" s="62"/>
      <c r="T38" s="27">
        <v>2488</v>
      </c>
      <c r="U38" s="15"/>
      <c r="V38" s="68">
        <f t="shared" ref="V38" si="7">R38/T38</f>
        <v>0</v>
      </c>
    </row>
    <row r="39" spans="3:25" ht="15.95" customHeight="1">
      <c r="C39" s="35" t="s">
        <v>8</v>
      </c>
      <c r="D39" s="39"/>
      <c r="E39" s="27">
        <v>5034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63"/>
      <c r="R39" s="94">
        <f t="shared" si="5"/>
        <v>5034</v>
      </c>
      <c r="S39" s="62"/>
      <c r="T39" s="27">
        <v>5500</v>
      </c>
      <c r="U39" s="15"/>
      <c r="V39" s="68">
        <f t="shared" si="2"/>
        <v>0.91527272727272724</v>
      </c>
    </row>
    <row r="40" spans="3:25" ht="15.95" customHeight="1">
      <c r="C40" s="35" t="s">
        <v>137</v>
      </c>
      <c r="D40" s="39"/>
      <c r="E40" s="27">
        <v>0</v>
      </c>
      <c r="F40" s="27">
        <v>0</v>
      </c>
      <c r="G40" s="27">
        <v>0</v>
      </c>
      <c r="H40" s="27"/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63"/>
      <c r="R40" s="94">
        <f t="shared" si="5"/>
        <v>0</v>
      </c>
      <c r="S40" s="62"/>
      <c r="T40" s="27">
        <v>750</v>
      </c>
      <c r="U40" s="15"/>
      <c r="V40" s="68">
        <f t="shared" si="2"/>
        <v>0</v>
      </c>
    </row>
    <row r="41" spans="3:25" ht="15.95" customHeight="1">
      <c r="C41" s="35" t="s">
        <v>34</v>
      </c>
      <c r="D41" s="39"/>
      <c r="E41" s="27">
        <v>175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63"/>
      <c r="R41" s="94">
        <f t="shared" si="5"/>
        <v>175</v>
      </c>
      <c r="S41" s="62"/>
      <c r="T41" s="27">
        <v>175</v>
      </c>
      <c r="U41" s="15"/>
      <c r="V41" s="68">
        <f t="shared" si="2"/>
        <v>1</v>
      </c>
    </row>
    <row r="42" spans="3:25" ht="15.95" customHeight="1">
      <c r="C42" s="35" t="s">
        <v>35</v>
      </c>
      <c r="D42" s="3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63"/>
      <c r="R42" s="94"/>
      <c r="S42" s="62"/>
      <c r="T42" s="27"/>
      <c r="U42" s="15"/>
      <c r="V42" s="68"/>
    </row>
    <row r="43" spans="3:25" ht="14.25" customHeight="1">
      <c r="D43" s="39" t="s">
        <v>52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94">
        <f>SUM(E43:P43)</f>
        <v>0</v>
      </c>
      <c r="S43" s="62"/>
      <c r="T43" s="27">
        <v>12800</v>
      </c>
      <c r="U43" s="15"/>
      <c r="V43" s="68">
        <f t="shared" si="2"/>
        <v>0</v>
      </c>
    </row>
    <row r="44" spans="3:25" ht="14.25" customHeight="1">
      <c r="D44" s="39" t="s">
        <v>169</v>
      </c>
      <c r="E44" s="27">
        <v>637.5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/>
      <c r="R44" s="94">
        <f>SUM(E44:P44)</f>
        <v>637.5</v>
      </c>
      <c r="S44" s="62"/>
      <c r="T44" s="27">
        <v>0</v>
      </c>
      <c r="U44" s="15"/>
      <c r="V44" s="68" t="s">
        <v>39</v>
      </c>
    </row>
    <row r="45" spans="3:25" s="192" customFormat="1" ht="14.25" customHeight="1">
      <c r="C45" s="198"/>
      <c r="D45" s="201" t="s">
        <v>203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/>
      <c r="R45" s="94">
        <f>SUM(E45:P45)</f>
        <v>0</v>
      </c>
      <c r="S45" s="62"/>
      <c r="T45" s="196">
        <v>0</v>
      </c>
      <c r="V45" s="227" t="s">
        <v>39</v>
      </c>
      <c r="W45" s="168"/>
      <c r="X45" s="168"/>
      <c r="Y45" s="168"/>
    </row>
    <row r="46" spans="3:25" ht="15.95" customHeight="1">
      <c r="C46" s="35" t="s">
        <v>36</v>
      </c>
      <c r="D46" s="3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63"/>
      <c r="R46" s="107"/>
      <c r="S46" s="62"/>
      <c r="T46" s="27"/>
      <c r="U46" s="15"/>
      <c r="V46" s="68"/>
    </row>
    <row r="47" spans="3:25" ht="15.95" customHeight="1">
      <c r="D47" s="39" t="s">
        <v>123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63"/>
      <c r="R47" s="232">
        <f>SUM(E47:P47)</f>
        <v>0</v>
      </c>
      <c r="S47" s="62"/>
      <c r="T47" s="27">
        <v>0</v>
      </c>
      <c r="U47" s="15"/>
      <c r="V47" s="227" t="s">
        <v>39</v>
      </c>
    </row>
    <row r="48" spans="3:25" ht="15.95" customHeight="1">
      <c r="D48" s="39" t="s">
        <v>108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63"/>
      <c r="R48" s="107">
        <f>SUM(E48:P48)</f>
        <v>0</v>
      </c>
      <c r="S48" s="62"/>
      <c r="T48" s="27">
        <v>0</v>
      </c>
      <c r="U48" s="15"/>
      <c r="V48" s="68" t="s">
        <v>39</v>
      </c>
    </row>
    <row r="49" spans="3:22" ht="15.95" customHeight="1">
      <c r="D49" s="39" t="s">
        <v>94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63"/>
      <c r="R49" s="107">
        <f>SUM(E49:P49)</f>
        <v>0</v>
      </c>
      <c r="S49" s="62"/>
      <c r="T49" s="27">
        <v>0</v>
      </c>
      <c r="U49" s="15"/>
      <c r="V49" s="68" t="s">
        <v>39</v>
      </c>
    </row>
    <row r="50" spans="3:22" ht="15.95" customHeight="1">
      <c r="C50" s="35" t="s">
        <v>135</v>
      </c>
      <c r="D50" s="3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63"/>
      <c r="R50" s="107"/>
      <c r="S50" s="62"/>
      <c r="T50" s="27"/>
      <c r="U50" s="15"/>
      <c r="V50" s="68"/>
    </row>
    <row r="51" spans="3:22" ht="15.95" customHeight="1">
      <c r="D51" s="39" t="s">
        <v>136</v>
      </c>
      <c r="E51" s="27"/>
      <c r="F51" s="27"/>
      <c r="G51" s="27"/>
      <c r="H51" s="27"/>
      <c r="I51" s="27"/>
      <c r="J51" s="27"/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63"/>
      <c r="R51" s="107">
        <v>0</v>
      </c>
      <c r="S51" s="62"/>
      <c r="T51" s="27">
        <v>10000</v>
      </c>
      <c r="U51" s="15"/>
      <c r="V51" s="68">
        <f t="shared" ref="V51" si="8">R51/T51</f>
        <v>0</v>
      </c>
    </row>
    <row r="52" spans="3:22" ht="15.95" customHeight="1">
      <c r="C52" s="35" t="s">
        <v>133</v>
      </c>
      <c r="D52" s="39"/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63"/>
      <c r="R52" s="127">
        <f>SUM(E52:P52)</f>
        <v>0</v>
      </c>
      <c r="S52" s="61"/>
      <c r="T52" s="27">
        <v>0</v>
      </c>
      <c r="U52" s="26"/>
      <c r="V52" s="68" t="s">
        <v>39</v>
      </c>
    </row>
    <row r="53" spans="3:22" ht="15.95" customHeight="1">
      <c r="D53" s="39" t="s">
        <v>134</v>
      </c>
      <c r="E53" s="27"/>
      <c r="F53" s="27"/>
      <c r="G53" s="27"/>
      <c r="H53" s="27"/>
      <c r="I53" s="27"/>
      <c r="J53" s="27"/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63"/>
      <c r="R53" s="127">
        <f>SUM(E53:P53)</f>
        <v>0</v>
      </c>
      <c r="S53" s="61"/>
      <c r="T53" s="27">
        <v>0</v>
      </c>
      <c r="U53" s="26"/>
      <c r="V53" s="68"/>
    </row>
    <row r="54" spans="3:22" ht="15.95" customHeight="1">
      <c r="D54" s="78" t="s">
        <v>95</v>
      </c>
      <c r="E54" s="79">
        <f t="shared" ref="E54:J54" si="9">SUM(E15:E49)</f>
        <v>13646.68</v>
      </c>
      <c r="F54" s="79">
        <f t="shared" si="9"/>
        <v>0</v>
      </c>
      <c r="G54" s="79">
        <f t="shared" si="9"/>
        <v>0</v>
      </c>
      <c r="H54" s="79">
        <f t="shared" si="9"/>
        <v>0</v>
      </c>
      <c r="I54" s="79">
        <f t="shared" si="9"/>
        <v>0</v>
      </c>
      <c r="J54" s="79">
        <f t="shared" si="9"/>
        <v>0</v>
      </c>
      <c r="K54" s="79">
        <f t="shared" ref="K54:T54" si="10">SUM(K15:K53)</f>
        <v>0</v>
      </c>
      <c r="L54" s="79">
        <f t="shared" si="10"/>
        <v>0</v>
      </c>
      <c r="M54" s="79">
        <f t="shared" si="10"/>
        <v>0</v>
      </c>
      <c r="N54" s="79">
        <f t="shared" si="10"/>
        <v>0</v>
      </c>
      <c r="O54" s="79">
        <f t="shared" si="10"/>
        <v>0</v>
      </c>
      <c r="P54" s="79">
        <f t="shared" si="10"/>
        <v>0</v>
      </c>
      <c r="Q54" s="79">
        <f t="shared" si="10"/>
        <v>0</v>
      </c>
      <c r="R54" s="79">
        <f t="shared" si="10"/>
        <v>13646.68</v>
      </c>
      <c r="S54" s="79">
        <f t="shared" si="10"/>
        <v>0</v>
      </c>
      <c r="T54" s="79">
        <f t="shared" si="10"/>
        <v>77388</v>
      </c>
      <c r="U54" s="79">
        <f>SUM(U15:U49)</f>
        <v>0</v>
      </c>
      <c r="V54" s="87">
        <f>R54/T54</f>
        <v>0.17634103478575491</v>
      </c>
    </row>
    <row r="55" spans="3:22" ht="15.95" customHeight="1">
      <c r="D55" s="78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98"/>
      <c r="S55" s="80"/>
      <c r="T55" s="80"/>
      <c r="U55" s="80"/>
      <c r="V55" s="96"/>
    </row>
    <row r="56" spans="3:22" ht="15.95" customHeight="1">
      <c r="D56" s="42" t="s">
        <v>42</v>
      </c>
      <c r="E56" s="46">
        <f t="shared" ref="E56:J56" si="11">E54</f>
        <v>13646.68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ref="K56:T56" si="12">K54</f>
        <v>0</v>
      </c>
      <c r="L56" s="46">
        <f t="shared" si="12"/>
        <v>0</v>
      </c>
      <c r="M56" s="46">
        <f t="shared" si="12"/>
        <v>0</v>
      </c>
      <c r="N56" s="46">
        <f t="shared" si="12"/>
        <v>0</v>
      </c>
      <c r="O56" s="46">
        <f t="shared" si="12"/>
        <v>0</v>
      </c>
      <c r="P56" s="46">
        <f t="shared" si="12"/>
        <v>0</v>
      </c>
      <c r="Q56" s="46"/>
      <c r="R56" s="46">
        <f t="shared" si="12"/>
        <v>13646.68</v>
      </c>
      <c r="S56" s="46"/>
      <c r="T56" s="46">
        <f t="shared" si="12"/>
        <v>77388</v>
      </c>
      <c r="U56" s="46" t="e">
        <f>#REF!+#REF!+U54</f>
        <v>#REF!</v>
      </c>
      <c r="V56" s="81">
        <f>R56/T56</f>
        <v>0.17634103478575491</v>
      </c>
    </row>
    <row r="57" spans="3:22" ht="15.95" customHeight="1">
      <c r="D57" s="47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63"/>
      <c r="R57" s="92"/>
      <c r="S57" s="56"/>
      <c r="T57" s="23"/>
      <c r="U57" s="23"/>
      <c r="V57" s="48"/>
    </row>
    <row r="58" spans="3:22" ht="15.95" customHeight="1">
      <c r="D58" s="39" t="s">
        <v>78</v>
      </c>
      <c r="E58" s="27">
        <f t="shared" ref="E58:K58" si="13">E12-E56</f>
        <v>-13291.66</v>
      </c>
      <c r="F58" s="27">
        <f t="shared" si="13"/>
        <v>0</v>
      </c>
      <c r="G58" s="27">
        <f t="shared" si="13"/>
        <v>0</v>
      </c>
      <c r="H58" s="27">
        <f t="shared" si="13"/>
        <v>0</v>
      </c>
      <c r="I58" s="27">
        <f t="shared" si="13"/>
        <v>0</v>
      </c>
      <c r="J58" s="27">
        <f t="shared" si="13"/>
        <v>0</v>
      </c>
      <c r="K58" s="27">
        <f t="shared" si="13"/>
        <v>0</v>
      </c>
      <c r="L58" s="27">
        <f>L12-L56</f>
        <v>0</v>
      </c>
      <c r="M58" s="27">
        <f>M12-M56</f>
        <v>0</v>
      </c>
      <c r="N58" s="27">
        <f>N12-N56</f>
        <v>0</v>
      </c>
      <c r="O58" s="27">
        <f>O12-O56</f>
        <v>0</v>
      </c>
      <c r="P58" s="27">
        <f>P12-P56</f>
        <v>0</v>
      </c>
      <c r="Q58" s="63"/>
      <c r="R58" s="27">
        <f>R12-R56</f>
        <v>-13291.66</v>
      </c>
      <c r="T58" s="27">
        <f>SUM(T5:T11)-T56</f>
        <v>0</v>
      </c>
      <c r="U58" s="23"/>
      <c r="V58" s="41"/>
    </row>
    <row r="59" spans="3:22" ht="15.95" customHeight="1">
      <c r="D59" s="47" t="s">
        <v>20</v>
      </c>
      <c r="E59" s="64">
        <v>156787.78</v>
      </c>
      <c r="F59" s="64">
        <f t="shared" ref="F59:L59" si="14">E60</f>
        <v>143496.12</v>
      </c>
      <c r="G59" s="64">
        <f t="shared" si="14"/>
        <v>143496.12</v>
      </c>
      <c r="H59" s="64">
        <f t="shared" si="14"/>
        <v>143496.12</v>
      </c>
      <c r="I59" s="64">
        <f t="shared" si="14"/>
        <v>143496.12</v>
      </c>
      <c r="J59" s="64">
        <f t="shared" si="14"/>
        <v>143496.12</v>
      </c>
      <c r="K59" s="27">
        <f t="shared" si="14"/>
        <v>143496.12</v>
      </c>
      <c r="L59" s="27">
        <f t="shared" si="14"/>
        <v>143496.12</v>
      </c>
      <c r="M59" s="27">
        <f t="shared" ref="M59:P59" si="15">L60</f>
        <v>143496.12</v>
      </c>
      <c r="N59" s="27">
        <f t="shared" si="15"/>
        <v>143496.12</v>
      </c>
      <c r="O59" s="27">
        <f t="shared" si="15"/>
        <v>143496.12</v>
      </c>
      <c r="P59" s="27">
        <f t="shared" si="15"/>
        <v>143496.12</v>
      </c>
      <c r="Q59" s="63"/>
      <c r="R59" s="95">
        <f>E59</f>
        <v>156787.78</v>
      </c>
      <c r="S59" s="56"/>
      <c r="T59" s="26">
        <v>0</v>
      </c>
      <c r="U59" s="23"/>
      <c r="V59" s="41"/>
    </row>
    <row r="60" spans="3:22" ht="15.95" customHeight="1" thickBot="1">
      <c r="D60" s="58" t="s">
        <v>21</v>
      </c>
      <c r="E60" s="52">
        <f>E59+E58</f>
        <v>143496.12</v>
      </c>
      <c r="F60" s="52">
        <f>F59+F58</f>
        <v>143496.12</v>
      </c>
      <c r="G60" s="52">
        <f>G59+G58</f>
        <v>143496.12</v>
      </c>
      <c r="H60" s="52">
        <f>H59+H58</f>
        <v>143496.12</v>
      </c>
      <c r="I60" s="52">
        <f t="shared" ref="I60:M60" si="16">I59+I58</f>
        <v>143496.12</v>
      </c>
      <c r="J60" s="52">
        <f t="shared" si="16"/>
        <v>143496.12</v>
      </c>
      <c r="K60" s="52">
        <f t="shared" si="16"/>
        <v>143496.12</v>
      </c>
      <c r="L60" s="52">
        <f t="shared" si="16"/>
        <v>143496.12</v>
      </c>
      <c r="M60" s="52">
        <f t="shared" si="16"/>
        <v>143496.12</v>
      </c>
      <c r="N60" s="52">
        <f t="shared" ref="N60" si="17">N59+N58</f>
        <v>143496.12</v>
      </c>
      <c r="O60" s="52">
        <f t="shared" ref="O60:P60" si="18">O59+O58</f>
        <v>143496.12</v>
      </c>
      <c r="P60" s="52">
        <f t="shared" si="18"/>
        <v>143496.12</v>
      </c>
      <c r="Q60" s="66"/>
      <c r="R60" s="99">
        <f>SUM(R58:R59)</f>
        <v>143496.12</v>
      </c>
      <c r="S60" s="66"/>
      <c r="T60" s="59">
        <f>T58+T59</f>
        <v>0</v>
      </c>
      <c r="U60" s="23"/>
      <c r="V60" s="49"/>
    </row>
    <row r="61" spans="3:22" ht="15.95" customHeight="1" thickTop="1">
      <c r="T61" s="50"/>
      <c r="U61" s="51"/>
    </row>
    <row r="62" spans="3:22" ht="15.95" customHeight="1">
      <c r="T62" s="50"/>
      <c r="U62" s="51"/>
    </row>
    <row r="63" spans="3:22" ht="15.95" customHeight="1">
      <c r="T63" s="50"/>
      <c r="U63" s="51"/>
    </row>
    <row r="64" spans="3:22" ht="15.95" customHeight="1">
      <c r="T64" s="50"/>
      <c r="U64" s="51"/>
    </row>
    <row r="65" spans="20:21" ht="15.95" customHeight="1">
      <c r="T65" s="50"/>
      <c r="U65" s="51"/>
    </row>
    <row r="66" spans="20:21" ht="15.95" customHeight="1">
      <c r="T66" s="50"/>
      <c r="U66" s="51"/>
    </row>
    <row r="67" spans="20:21" ht="15.95" customHeight="1">
      <c r="T67" s="50"/>
      <c r="U67" s="51"/>
    </row>
    <row r="68" spans="20:21" ht="15.95" customHeight="1">
      <c r="T68" s="50"/>
      <c r="U68" s="51"/>
    </row>
    <row r="69" spans="20:21" ht="15.95" customHeight="1">
      <c r="T69" s="50"/>
      <c r="U69" s="51"/>
    </row>
    <row r="70" spans="20:21" ht="15.95" customHeight="1">
      <c r="T70" s="50"/>
      <c r="U70" s="51"/>
    </row>
    <row r="71" spans="20:21" ht="15.95" customHeight="1"/>
    <row r="72" spans="20:21" ht="15.95" customHeight="1"/>
    <row r="73" spans="20:21" ht="15.95" customHeight="1"/>
    <row r="74" spans="20:21" ht="15.95" customHeight="1"/>
    <row r="75" spans="20:21" ht="15.95" customHeight="1"/>
    <row r="76" spans="20:21" ht="15.95" customHeight="1"/>
  </sheetData>
  <printOptions horizontalCentered="1"/>
  <pageMargins left="0.1" right="0.1" top="1.15625" bottom="0.75" header="0.3" footer="0.3"/>
  <pageSetup scale="72" fitToHeight="0" orientation="landscape" r:id="rId1"/>
  <headerFooter alignWithMargins="0">
    <oddHeader>&amp;C&amp;"Calibri,Bold"&amp;11Artisan Lakes Community Development District
General Fund
Statement of Revenues, Expenditures and Changes in Fund Balance
Through October 31, 2021</oddHeader>
    <oddFooter>&amp;L&amp;"-,Bold"Unaudited&amp;C&amp;"Calibri,Bold"Prepared by:
&amp;"Cambria,Bold"&amp;12&amp;K003366JPWARD and Associates, LLC&amp;R&amp;"Calibri,Bold"&amp;P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0"/>
  <sheetViews>
    <sheetView topLeftCell="B1" zoomScaleNormal="100" zoomScaleSheetLayoutView="100" workbookViewId="0">
      <selection activeCell="E45" sqref="E45"/>
    </sheetView>
  </sheetViews>
  <sheetFormatPr defaultColWidth="9.140625" defaultRowHeight="15"/>
  <cols>
    <col min="1" max="1" width="2.85546875" style="102" hidden="1" customWidth="1"/>
    <col min="2" max="2" width="2" style="102" customWidth="1"/>
    <col min="3" max="3" width="1.5703125" style="35" customWidth="1"/>
    <col min="4" max="4" width="38.140625" style="102" customWidth="1"/>
    <col min="5" max="5" width="10.85546875" style="53" customWidth="1"/>
    <col min="6" max="10" width="11" style="53" hidden="1" customWidth="1"/>
    <col min="11" max="11" width="12.42578125" style="27" hidden="1" customWidth="1"/>
    <col min="12" max="12" width="12.42578125" style="53" hidden="1" customWidth="1"/>
    <col min="13" max="14" width="10.85546875" style="53" hidden="1" customWidth="1"/>
    <col min="15" max="16" width="10.7109375" style="53" hidden="1" customWidth="1"/>
    <col min="17" max="17" width="1.7109375" style="55" customWidth="1"/>
    <col min="18" max="18" width="11.7109375" style="50" customWidth="1"/>
    <col min="19" max="19" width="1.7109375" style="57" customWidth="1"/>
    <col min="20" max="20" width="11.28515625" style="102" customWidth="1"/>
    <col min="21" max="21" width="1.28515625" style="101" customWidth="1"/>
    <col min="22" max="22" width="8.28515625" style="102" customWidth="1"/>
    <col min="23" max="23" width="9.140625" style="103"/>
    <col min="24" max="24" width="25.5703125" style="103" bestFit="1" customWidth="1"/>
    <col min="25" max="25" width="1.140625" style="103" customWidth="1"/>
    <col min="26" max="26" width="12.140625" style="102" customWidth="1"/>
    <col min="27" max="27" width="4.5703125" style="102" customWidth="1"/>
    <col min="28" max="28" width="9.140625" style="102"/>
    <col min="29" max="29" width="15.5703125" style="102" customWidth="1"/>
    <col min="30" max="30" width="11" style="102" bestFit="1" customWidth="1"/>
    <col min="31" max="31" width="3.5703125" style="102" customWidth="1"/>
    <col min="32" max="32" width="9.140625" style="102"/>
    <col min="33" max="33" width="15.28515625" style="102" customWidth="1"/>
    <col min="34" max="34" width="12.140625" style="102" customWidth="1"/>
    <col min="35" max="16384" width="9.140625" style="102"/>
  </cols>
  <sheetData>
    <row r="1" spans="2:34" s="101" customFormat="1" ht="30" customHeight="1">
      <c r="B1" s="283" t="s">
        <v>80</v>
      </c>
      <c r="C1" s="283"/>
      <c r="D1" s="284"/>
      <c r="E1" s="285" t="s">
        <v>67</v>
      </c>
      <c r="F1" s="285" t="s">
        <v>68</v>
      </c>
      <c r="G1" s="285" t="s">
        <v>77</v>
      </c>
      <c r="H1" s="285" t="s">
        <v>69</v>
      </c>
      <c r="I1" s="285" t="s">
        <v>70</v>
      </c>
      <c r="J1" s="285" t="s">
        <v>71</v>
      </c>
      <c r="K1" s="289" t="s">
        <v>72</v>
      </c>
      <c r="L1" s="285" t="s">
        <v>73</v>
      </c>
      <c r="M1" s="285" t="s">
        <v>74</v>
      </c>
      <c r="N1" s="285" t="s">
        <v>97</v>
      </c>
      <c r="O1" s="285" t="s">
        <v>75</v>
      </c>
      <c r="P1" s="285" t="s">
        <v>76</v>
      </c>
      <c r="Q1" s="285"/>
      <c r="R1" s="287" t="s">
        <v>92</v>
      </c>
      <c r="S1" s="287"/>
      <c r="T1" s="288" t="s">
        <v>79</v>
      </c>
      <c r="U1" s="288"/>
      <c r="V1" s="288" t="s">
        <v>3</v>
      </c>
      <c r="W1" s="100"/>
      <c r="X1" s="100"/>
      <c r="Y1" s="100"/>
    </row>
    <row r="2" spans="2:34" ht="15.95" customHeight="1">
      <c r="B2" s="35" t="s">
        <v>22</v>
      </c>
      <c r="T2" s="36"/>
      <c r="U2" s="37"/>
      <c r="V2" s="36"/>
    </row>
    <row r="3" spans="2:34" ht="15.95" customHeight="1">
      <c r="B3" s="35"/>
      <c r="C3" s="35" t="s">
        <v>83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200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65"/>
      <c r="R3" s="50">
        <f>SUM(E3:P3)</f>
        <v>0</v>
      </c>
      <c r="S3" s="65"/>
      <c r="T3" s="67">
        <v>0</v>
      </c>
      <c r="U3" s="37"/>
      <c r="V3" s="68" t="s">
        <v>39</v>
      </c>
      <c r="X3" s="139"/>
      <c r="Y3" s="139"/>
      <c r="Z3" s="140"/>
    </row>
    <row r="4" spans="2:34" ht="15.95" customHeight="1">
      <c r="C4" s="35" t="s">
        <v>110</v>
      </c>
      <c r="D4" s="15"/>
      <c r="E4" s="27">
        <v>3.5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63"/>
      <c r="R4" s="95">
        <f t="shared" ref="R4" si="0">SUM(E4:P4)</f>
        <v>3.5</v>
      </c>
      <c r="S4" s="63"/>
      <c r="T4" s="27">
        <v>0</v>
      </c>
      <c r="U4" s="21"/>
      <c r="V4" s="68" t="s">
        <v>39</v>
      </c>
      <c r="X4" s="151" t="s">
        <v>161</v>
      </c>
      <c r="Y4" s="151"/>
      <c r="Z4" s="152"/>
      <c r="AB4" s="151" t="s">
        <v>162</v>
      </c>
      <c r="AC4" s="151"/>
      <c r="AD4" s="140"/>
      <c r="AF4" s="151" t="s">
        <v>163</v>
      </c>
      <c r="AG4" s="139"/>
      <c r="AH4" s="140"/>
    </row>
    <row r="5" spans="2:34" ht="15.95" hidden="1" customHeight="1">
      <c r="D5" s="39" t="s">
        <v>62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63"/>
      <c r="R5" s="90">
        <f>SUM(E5:P5)</f>
        <v>0</v>
      </c>
      <c r="S5" s="104"/>
      <c r="T5" s="40">
        <v>0</v>
      </c>
      <c r="U5" s="26"/>
      <c r="V5" s="68" t="s">
        <v>39</v>
      </c>
      <c r="X5" s="311" t="s">
        <v>140</v>
      </c>
      <c r="Y5" s="311"/>
      <c r="Z5" s="311"/>
      <c r="AB5" s="311" t="s">
        <v>140</v>
      </c>
      <c r="AC5" s="311"/>
      <c r="AD5" s="311"/>
      <c r="AF5" s="311" t="s">
        <v>140</v>
      </c>
      <c r="AG5" s="311"/>
      <c r="AH5" s="311"/>
    </row>
    <row r="6" spans="2:34" ht="15.95" hidden="1" customHeight="1">
      <c r="D6" s="39" t="s">
        <v>82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63"/>
      <c r="R6" s="90">
        <f t="shared" ref="R6:R9" si="1">SUM(E6:P6)</f>
        <v>0</v>
      </c>
      <c r="S6" s="104"/>
      <c r="T6" s="40">
        <v>0</v>
      </c>
      <c r="U6" s="26"/>
      <c r="V6" s="68" t="s">
        <v>39</v>
      </c>
      <c r="X6" s="141" t="s">
        <v>141</v>
      </c>
      <c r="Y6" s="141"/>
      <c r="Z6" s="142" t="str">
        <f>O1</f>
        <v>August</v>
      </c>
      <c r="AB6" s="141" t="s">
        <v>141</v>
      </c>
      <c r="AC6" s="141"/>
      <c r="AD6" s="142" t="str">
        <f>R1</f>
        <v>Year to Date</v>
      </c>
      <c r="AF6" s="141" t="s">
        <v>141</v>
      </c>
      <c r="AG6" s="141"/>
      <c r="AH6" s="142">
        <f>W1</f>
        <v>0</v>
      </c>
    </row>
    <row r="7" spans="2:34" ht="15.95" hidden="1" customHeight="1">
      <c r="D7" s="39" t="s">
        <v>60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63"/>
      <c r="R7" s="90">
        <f>SUM(E7:P7)</f>
        <v>0</v>
      </c>
      <c r="S7" s="104"/>
      <c r="T7" s="40">
        <v>0</v>
      </c>
      <c r="U7" s="26"/>
      <c r="V7" s="68" t="s">
        <v>39</v>
      </c>
      <c r="X7" s="141" t="s">
        <v>142</v>
      </c>
      <c r="Y7" s="143"/>
      <c r="Z7" s="144"/>
      <c r="AB7" s="141" t="s">
        <v>142</v>
      </c>
      <c r="AC7" s="143"/>
      <c r="AD7" s="144"/>
      <c r="AF7" s="141" t="s">
        <v>142</v>
      </c>
      <c r="AG7" s="143"/>
      <c r="AH7" s="144"/>
    </row>
    <row r="8" spans="2:34" ht="15.95" hidden="1" customHeight="1">
      <c r="D8" s="39" t="s">
        <v>61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63"/>
      <c r="R8" s="90">
        <f t="shared" si="1"/>
        <v>0</v>
      </c>
      <c r="S8" s="104"/>
      <c r="T8" s="40">
        <v>0</v>
      </c>
      <c r="U8" s="26"/>
      <c r="V8" s="68" t="s">
        <v>39</v>
      </c>
      <c r="X8" s="145" t="s">
        <v>143</v>
      </c>
      <c r="Y8" s="143"/>
      <c r="Z8" s="144"/>
      <c r="AB8" s="145" t="s">
        <v>143</v>
      </c>
      <c r="AC8" s="143"/>
      <c r="AD8" s="144"/>
      <c r="AF8" s="145" t="s">
        <v>143</v>
      </c>
      <c r="AG8" s="143"/>
      <c r="AH8" s="144"/>
    </row>
    <row r="9" spans="2:34" ht="15.95" hidden="1" customHeight="1">
      <c r="D9" s="39" t="s">
        <v>111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63"/>
      <c r="R9" s="90">
        <f t="shared" si="1"/>
        <v>0</v>
      </c>
      <c r="S9" s="104"/>
      <c r="T9" s="40">
        <v>0</v>
      </c>
      <c r="U9" s="26"/>
      <c r="V9" s="68" t="s">
        <v>39</v>
      </c>
      <c r="X9" s="145" t="s">
        <v>144</v>
      </c>
      <c r="Y9" s="143"/>
      <c r="Z9" s="144"/>
      <c r="AB9" s="145" t="s">
        <v>144</v>
      </c>
      <c r="AC9" s="143"/>
      <c r="AD9" s="144">
        <v>0</v>
      </c>
      <c r="AF9" s="145" t="s">
        <v>144</v>
      </c>
      <c r="AG9" s="143"/>
      <c r="AH9" s="144"/>
    </row>
    <row r="10" spans="2:34" ht="15.95" customHeight="1" thickBot="1">
      <c r="C10" s="35" t="s">
        <v>24</v>
      </c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63"/>
      <c r="R10" s="90"/>
      <c r="S10" s="104"/>
      <c r="T10" s="40"/>
      <c r="U10" s="26"/>
      <c r="V10" s="68"/>
      <c r="X10" s="310" t="s">
        <v>145</v>
      </c>
      <c r="Y10" s="310"/>
      <c r="Z10" s="146">
        <v>3430000</v>
      </c>
      <c r="AB10" s="310" t="s">
        <v>145</v>
      </c>
      <c r="AC10" s="310"/>
      <c r="AD10" s="153">
        <v>2585000</v>
      </c>
      <c r="AF10" s="310" t="s">
        <v>145</v>
      </c>
      <c r="AG10" s="310"/>
      <c r="AH10" s="146">
        <v>2500000</v>
      </c>
    </row>
    <row r="11" spans="2:34" ht="15.95" customHeight="1">
      <c r="D11" s="39" t="s">
        <v>84</v>
      </c>
      <c r="E11" s="27"/>
      <c r="F11" s="27"/>
      <c r="G11" s="27"/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63"/>
      <c r="R11" s="95"/>
      <c r="S11" s="104"/>
      <c r="T11" s="159"/>
      <c r="U11" s="26"/>
      <c r="V11" s="68"/>
      <c r="X11" s="141" t="s">
        <v>146</v>
      </c>
      <c r="Y11" s="143"/>
      <c r="Z11" s="144"/>
      <c r="AB11" s="141" t="s">
        <v>146</v>
      </c>
      <c r="AC11" s="143"/>
      <c r="AD11" s="144"/>
      <c r="AF11" s="141" t="s">
        <v>146</v>
      </c>
      <c r="AG11" s="143"/>
      <c r="AH11" s="144"/>
    </row>
    <row r="12" spans="2:34" ht="15.95" customHeight="1">
      <c r="D12" s="45" t="s">
        <v>125</v>
      </c>
      <c r="E12" s="196">
        <v>1222.72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65"/>
      <c r="R12" s="94">
        <f t="shared" ref="R12:R14" si="2">SUM(E12:P12)</f>
        <v>1222.72</v>
      </c>
      <c r="S12" s="108"/>
      <c r="T12" s="159">
        <f>284981-18643</f>
        <v>266338</v>
      </c>
      <c r="U12" s="26"/>
      <c r="V12" s="227">
        <f t="shared" ref="V12:V13" si="3">R12/T12</f>
        <v>4.5908582327718918E-3</v>
      </c>
      <c r="X12" s="147" t="s">
        <v>147</v>
      </c>
      <c r="Y12" s="139"/>
      <c r="Z12" s="140">
        <v>0</v>
      </c>
      <c r="AB12" s="147" t="s">
        <v>147</v>
      </c>
      <c r="AC12" s="139"/>
      <c r="AD12" s="140">
        <v>0</v>
      </c>
      <c r="AF12" s="147" t="s">
        <v>147</v>
      </c>
      <c r="AG12" s="139"/>
      <c r="AH12" s="140">
        <v>0</v>
      </c>
    </row>
    <row r="13" spans="2:34" ht="15.95" customHeight="1">
      <c r="D13" s="45" t="s">
        <v>126</v>
      </c>
      <c r="E13" s="196"/>
      <c r="F13" s="196"/>
      <c r="G13" s="196"/>
      <c r="H13" s="196"/>
      <c r="I13" s="196"/>
      <c r="J13" s="196"/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65"/>
      <c r="R13" s="94">
        <f t="shared" si="2"/>
        <v>0</v>
      </c>
      <c r="S13" s="108"/>
      <c r="T13" s="38">
        <f>109448-7160</f>
        <v>102288</v>
      </c>
      <c r="U13" s="26"/>
      <c r="V13" s="227">
        <f t="shared" si="3"/>
        <v>0</v>
      </c>
      <c r="X13" s="147" t="s">
        <v>148</v>
      </c>
      <c r="Y13" s="139"/>
      <c r="Z13" s="140">
        <v>35000</v>
      </c>
      <c r="AB13" s="147" t="s">
        <v>148</v>
      </c>
      <c r="AC13" s="139"/>
      <c r="AD13" s="140">
        <v>30000</v>
      </c>
      <c r="AF13" s="147" t="s">
        <v>148</v>
      </c>
      <c r="AG13" s="139"/>
      <c r="AH13" s="140">
        <v>25000</v>
      </c>
    </row>
    <row r="14" spans="2:34" ht="15.95" customHeight="1">
      <c r="D14" s="45" t="s">
        <v>127</v>
      </c>
      <c r="E14" s="196">
        <v>469.6</v>
      </c>
      <c r="F14" s="196"/>
      <c r="G14" s="196"/>
      <c r="H14" s="196"/>
      <c r="I14" s="196"/>
      <c r="J14" s="196"/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65"/>
      <c r="R14" s="94">
        <f t="shared" si="2"/>
        <v>469.6</v>
      </c>
      <c r="S14" s="108"/>
      <c r="T14" s="38">
        <v>0</v>
      </c>
      <c r="U14" s="26"/>
      <c r="V14" s="68" t="s">
        <v>39</v>
      </c>
      <c r="X14" s="147" t="s">
        <v>149</v>
      </c>
      <c r="Y14" s="139"/>
      <c r="Z14" s="140">
        <v>0</v>
      </c>
      <c r="AB14" s="147" t="s">
        <v>149</v>
      </c>
      <c r="AC14" s="139"/>
      <c r="AD14" s="140">
        <v>0</v>
      </c>
      <c r="AF14" s="147" t="s">
        <v>149</v>
      </c>
      <c r="AG14" s="139"/>
      <c r="AH14" s="140">
        <v>0</v>
      </c>
    </row>
    <row r="15" spans="2:34" ht="15.95" customHeight="1" thickBot="1">
      <c r="D15" s="39" t="s">
        <v>85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63"/>
      <c r="R15" s="95">
        <f t="shared" ref="R15:R23" si="4">SUM(E15:P15)</f>
        <v>0</v>
      </c>
      <c r="S15" s="104"/>
      <c r="T15" s="105"/>
      <c r="U15" s="26"/>
      <c r="V15" s="68"/>
      <c r="X15" s="161" t="s">
        <v>150</v>
      </c>
      <c r="Y15" s="161"/>
      <c r="Z15" s="149">
        <f>Z10-SUM(Z12:Z14)</f>
        <v>3395000</v>
      </c>
      <c r="AB15" s="161" t="s">
        <v>150</v>
      </c>
      <c r="AC15" s="161"/>
      <c r="AD15" s="162">
        <f>AD10-SUM(AD12:AD14)</f>
        <v>2555000</v>
      </c>
      <c r="AF15" s="139"/>
      <c r="AG15" s="148" t="s">
        <v>150</v>
      </c>
      <c r="AH15" s="149">
        <f>AH10-SUM(AH12:AH14)</f>
        <v>2475000</v>
      </c>
    </row>
    <row r="16" spans="2:34" ht="15.95" customHeight="1">
      <c r="C16" s="15"/>
      <c r="D16" s="45" t="s">
        <v>125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65"/>
      <c r="R16" s="94">
        <f t="shared" si="4"/>
        <v>0</v>
      </c>
      <c r="S16" s="108"/>
      <c r="T16" s="38">
        <v>0</v>
      </c>
      <c r="U16" s="26"/>
      <c r="V16" s="68" t="s">
        <v>39</v>
      </c>
      <c r="X16" s="141" t="s">
        <v>151</v>
      </c>
      <c r="Y16" s="143"/>
      <c r="Z16" s="144"/>
      <c r="AB16" s="141" t="s">
        <v>151</v>
      </c>
      <c r="AC16" s="143"/>
      <c r="AD16" s="144"/>
      <c r="AF16" s="141" t="s">
        <v>151</v>
      </c>
      <c r="AG16" s="143"/>
      <c r="AH16" s="144"/>
    </row>
    <row r="17" spans="2:34" ht="15.95" customHeight="1">
      <c r="C17" s="15"/>
      <c r="D17" s="45" t="s">
        <v>126</v>
      </c>
      <c r="E17" s="196">
        <v>0</v>
      </c>
      <c r="F17" s="196"/>
      <c r="G17" s="196"/>
      <c r="H17" s="196"/>
      <c r="I17" s="196"/>
      <c r="J17" s="196"/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65"/>
      <c r="R17" s="94">
        <f t="shared" si="4"/>
        <v>0</v>
      </c>
      <c r="S17" s="108"/>
      <c r="T17" s="38">
        <v>0</v>
      </c>
      <c r="U17" s="26"/>
      <c r="V17" s="227" t="s">
        <v>39</v>
      </c>
      <c r="X17" s="147" t="s">
        <v>152</v>
      </c>
      <c r="Y17" s="139"/>
      <c r="Z17" s="140">
        <v>0</v>
      </c>
      <c r="AB17" s="147" t="s">
        <v>152</v>
      </c>
      <c r="AC17" s="139"/>
      <c r="AD17" s="140">
        <v>410000</v>
      </c>
      <c r="AF17" s="147" t="s">
        <v>152</v>
      </c>
      <c r="AG17" s="139"/>
      <c r="AH17" s="140">
        <v>0</v>
      </c>
    </row>
    <row r="18" spans="2:34" ht="15.95" customHeight="1">
      <c r="C18" s="15"/>
      <c r="D18" s="45" t="s">
        <v>127</v>
      </c>
      <c r="E18" s="196">
        <v>0</v>
      </c>
      <c r="F18" s="196"/>
      <c r="G18" s="196"/>
      <c r="H18" s="196"/>
      <c r="I18" s="196"/>
      <c r="J18" s="196"/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65"/>
      <c r="R18" s="94">
        <f t="shared" si="4"/>
        <v>0</v>
      </c>
      <c r="S18" s="108"/>
      <c r="T18" s="38">
        <v>0</v>
      </c>
      <c r="U18" s="26"/>
      <c r="V18" s="227" t="s">
        <v>39</v>
      </c>
      <c r="X18" s="147" t="s">
        <v>153</v>
      </c>
      <c r="Y18" s="139"/>
      <c r="Z18" s="140">
        <v>40000</v>
      </c>
      <c r="AB18" s="147" t="s">
        <v>153</v>
      </c>
      <c r="AC18" s="139"/>
      <c r="AD18" s="140">
        <v>25000</v>
      </c>
      <c r="AF18" s="147" t="s">
        <v>153</v>
      </c>
      <c r="AG18" s="139"/>
      <c r="AH18" s="140">
        <v>25000</v>
      </c>
    </row>
    <row r="19" spans="2:34" ht="15.95" customHeight="1">
      <c r="D19" s="39" t="s">
        <v>124</v>
      </c>
      <c r="E19" s="27"/>
      <c r="F19" s="27"/>
      <c r="G19" s="27"/>
      <c r="H19" s="27"/>
      <c r="I19" s="27"/>
      <c r="J19" s="27"/>
      <c r="L19" s="27"/>
      <c r="M19" s="27"/>
      <c r="N19" s="27">
        <v>0</v>
      </c>
      <c r="O19" s="27">
        <v>0</v>
      </c>
      <c r="P19" s="27">
        <v>0</v>
      </c>
      <c r="Q19" s="63"/>
      <c r="R19" s="95"/>
      <c r="S19" s="104"/>
      <c r="T19" s="105"/>
      <c r="U19" s="26"/>
      <c r="V19" s="68"/>
      <c r="X19" s="147" t="s">
        <v>154</v>
      </c>
      <c r="Y19" s="139"/>
      <c r="Z19" s="140">
        <v>0</v>
      </c>
      <c r="AB19" s="147" t="s">
        <v>154</v>
      </c>
      <c r="AC19" s="139"/>
      <c r="AD19" s="140">
        <v>170000</v>
      </c>
      <c r="AF19" s="147" t="s">
        <v>154</v>
      </c>
      <c r="AG19" s="139"/>
      <c r="AH19" s="140">
        <v>0</v>
      </c>
    </row>
    <row r="20" spans="2:34" ht="15.95" customHeight="1" thickBot="1">
      <c r="D20" s="45" t="s">
        <v>125</v>
      </c>
      <c r="E20" s="27"/>
      <c r="F20" s="27"/>
      <c r="G20" s="27"/>
      <c r="H20" s="27">
        <v>0</v>
      </c>
      <c r="I20" s="27">
        <v>0</v>
      </c>
      <c r="J20" s="27"/>
      <c r="L20" s="27"/>
      <c r="M20" s="27">
        <v>0</v>
      </c>
      <c r="N20" s="27">
        <v>0</v>
      </c>
      <c r="O20" s="27">
        <v>0</v>
      </c>
      <c r="P20" s="27">
        <v>0</v>
      </c>
      <c r="Q20" s="63"/>
      <c r="R20" s="95">
        <f t="shared" si="4"/>
        <v>0</v>
      </c>
      <c r="S20" s="104"/>
      <c r="T20" s="105"/>
      <c r="U20" s="26"/>
      <c r="V20" s="68" t="s">
        <v>39</v>
      </c>
      <c r="X20" s="161" t="s">
        <v>155</v>
      </c>
      <c r="Y20" s="161"/>
      <c r="Z20" s="149">
        <f>Z15-SUM(Z17:Z19)</f>
        <v>3355000</v>
      </c>
      <c r="AB20" s="161" t="s">
        <v>155</v>
      </c>
      <c r="AC20" s="161"/>
      <c r="AD20" s="149">
        <f>AD15-SUM(AD17:AD19)</f>
        <v>1950000</v>
      </c>
      <c r="AF20" s="139"/>
      <c r="AG20" s="148" t="s">
        <v>155</v>
      </c>
      <c r="AH20" s="149">
        <f>AH15-SUM(AH17:AH19)</f>
        <v>2450000</v>
      </c>
    </row>
    <row r="21" spans="2:34" ht="15.95" customHeight="1">
      <c r="D21" s="45" t="s">
        <v>126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63"/>
      <c r="R21" s="95">
        <f t="shared" si="4"/>
        <v>0</v>
      </c>
      <c r="S21" s="104"/>
      <c r="T21" s="105"/>
      <c r="U21" s="26"/>
      <c r="V21" s="227" t="s">
        <v>39</v>
      </c>
      <c r="X21" s="150" t="s">
        <v>156</v>
      </c>
      <c r="Y21" s="139"/>
      <c r="Z21" s="140"/>
      <c r="AB21" s="150" t="s">
        <v>156</v>
      </c>
      <c r="AC21" s="139"/>
      <c r="AD21" s="140"/>
      <c r="AF21" s="150" t="s">
        <v>156</v>
      </c>
      <c r="AG21" s="139"/>
      <c r="AH21" s="140"/>
    </row>
    <row r="22" spans="2:34" s="190" customFormat="1" ht="15.95" customHeight="1">
      <c r="C22" s="198"/>
      <c r="D22" s="202" t="s">
        <v>127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203"/>
      <c r="R22" s="204">
        <f t="shared" si="4"/>
        <v>0</v>
      </c>
      <c r="S22" s="104"/>
      <c r="T22" s="205"/>
      <c r="U22" s="26"/>
      <c r="V22" s="227"/>
      <c r="W22" s="174"/>
      <c r="X22" s="150"/>
      <c r="Y22" s="139"/>
      <c r="Z22" s="140"/>
      <c r="AB22" s="150"/>
      <c r="AC22" s="139"/>
      <c r="AD22" s="140"/>
      <c r="AF22" s="150"/>
      <c r="AG22" s="139"/>
      <c r="AH22" s="140"/>
    </row>
    <row r="23" spans="2:34" ht="15.95" customHeight="1">
      <c r="C23" s="35" t="s">
        <v>104</v>
      </c>
      <c r="D23" s="39"/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63"/>
      <c r="R23" s="95">
        <f t="shared" si="4"/>
        <v>0</v>
      </c>
      <c r="S23" s="104"/>
      <c r="T23" s="105">
        <v>0</v>
      </c>
      <c r="U23" s="26"/>
      <c r="V23" s="68">
        <v>0</v>
      </c>
      <c r="X23" s="147" t="s">
        <v>157</v>
      </c>
      <c r="Y23" s="139"/>
      <c r="Z23" s="140">
        <v>0</v>
      </c>
      <c r="AB23" s="147" t="s">
        <v>157</v>
      </c>
      <c r="AC23" s="139"/>
      <c r="AD23" s="140">
        <v>255000</v>
      </c>
      <c r="AF23" s="147" t="s">
        <v>157</v>
      </c>
      <c r="AG23" s="139"/>
      <c r="AH23" s="140">
        <v>0</v>
      </c>
    </row>
    <row r="24" spans="2:34" ht="15.95" customHeight="1">
      <c r="D24" s="42" t="s">
        <v>38</v>
      </c>
      <c r="E24" s="43">
        <f t="shared" ref="E24:R24" si="5">SUM(E3:E23)</f>
        <v>1695.8200000000002</v>
      </c>
      <c r="F24" s="43">
        <f t="shared" si="5"/>
        <v>0</v>
      </c>
      <c r="G24" s="43">
        <f t="shared" si="5"/>
        <v>0</v>
      </c>
      <c r="H24" s="43">
        <f t="shared" si="5"/>
        <v>0</v>
      </c>
      <c r="I24" s="43">
        <f t="shared" si="5"/>
        <v>0</v>
      </c>
      <c r="J24" s="43">
        <f t="shared" si="5"/>
        <v>0</v>
      </c>
      <c r="K24" s="226">
        <f t="shared" si="5"/>
        <v>0</v>
      </c>
      <c r="L24" s="43">
        <f t="shared" si="5"/>
        <v>0</v>
      </c>
      <c r="M24" s="43">
        <f t="shared" si="5"/>
        <v>0</v>
      </c>
      <c r="N24" s="43">
        <f t="shared" si="5"/>
        <v>0</v>
      </c>
      <c r="O24" s="43">
        <f t="shared" si="5"/>
        <v>0</v>
      </c>
      <c r="P24" s="43">
        <f t="shared" si="5"/>
        <v>0</v>
      </c>
      <c r="Q24" s="43">
        <f t="shared" si="5"/>
        <v>0</v>
      </c>
      <c r="R24" s="226">
        <f t="shared" si="5"/>
        <v>1695.8200000000002</v>
      </c>
      <c r="S24" s="43"/>
      <c r="T24" s="43">
        <f>SUM(T3:T23)</f>
        <v>368626</v>
      </c>
      <c r="U24" s="44"/>
      <c r="V24" s="227">
        <f>R24/T24</f>
        <v>4.6003808738396103E-3</v>
      </c>
      <c r="X24" s="147" t="s">
        <v>158</v>
      </c>
      <c r="Y24" s="139"/>
      <c r="Z24" s="140">
        <v>40000</v>
      </c>
      <c r="AB24" s="147" t="s">
        <v>158</v>
      </c>
      <c r="AC24" s="139"/>
      <c r="AD24" s="140">
        <v>30000</v>
      </c>
      <c r="AF24" s="147" t="s">
        <v>158</v>
      </c>
      <c r="AG24" s="139"/>
      <c r="AH24" s="140">
        <v>30000</v>
      </c>
    </row>
    <row r="25" spans="2:34" ht="10.5" customHeight="1">
      <c r="D25" s="45"/>
      <c r="R25" s="92"/>
      <c r="S25" s="56"/>
      <c r="T25" s="26"/>
      <c r="U25" s="26"/>
      <c r="V25" s="106"/>
      <c r="X25" s="147" t="s">
        <v>159</v>
      </c>
      <c r="Y25" s="150"/>
      <c r="Z25" s="140">
        <v>10000</v>
      </c>
      <c r="AB25" s="147" t="s">
        <v>159</v>
      </c>
      <c r="AC25" s="150"/>
      <c r="AD25" s="140">
        <v>290000</v>
      </c>
      <c r="AF25" s="147" t="s">
        <v>159</v>
      </c>
      <c r="AG25" s="150"/>
      <c r="AH25" s="140">
        <v>0</v>
      </c>
    </row>
    <row r="26" spans="2:34" ht="15.75" customHeight="1" thickBot="1">
      <c r="B26" s="35" t="s">
        <v>41</v>
      </c>
      <c r="R26" s="57"/>
      <c r="T26" s="27"/>
      <c r="U26" s="26"/>
      <c r="V26" s="41"/>
      <c r="X26" s="160" t="s">
        <v>160</v>
      </c>
      <c r="Y26" s="160"/>
      <c r="Z26" s="146">
        <f>Z20-SUM(Z23:Z25)</f>
        <v>3305000</v>
      </c>
      <c r="AB26" s="160" t="s">
        <v>160</v>
      </c>
      <c r="AC26" s="160"/>
      <c r="AD26" s="146">
        <f>AD20-SUM(AD23:AD25)</f>
        <v>1375000</v>
      </c>
      <c r="AF26" s="160" t="s">
        <v>160</v>
      </c>
      <c r="AG26" s="160"/>
      <c r="AH26" s="146">
        <f>AH20-SUM(AH23:AH25)</f>
        <v>2420000</v>
      </c>
    </row>
    <row r="27" spans="2:34" ht="15.95" customHeight="1">
      <c r="C27" s="35" t="s">
        <v>113</v>
      </c>
      <c r="D27" s="35"/>
      <c r="R27" s="107"/>
      <c r="S27" s="62"/>
      <c r="T27" s="27"/>
      <c r="U27" s="26"/>
      <c r="V27" s="41"/>
      <c r="X27" s="141" t="s">
        <v>164</v>
      </c>
      <c r="Y27" s="139"/>
      <c r="Z27" s="140"/>
      <c r="AB27" s="141" t="s">
        <v>164</v>
      </c>
      <c r="AF27" s="141" t="s">
        <v>164</v>
      </c>
      <c r="AG27" s="143"/>
      <c r="AH27" s="143"/>
    </row>
    <row r="28" spans="2:34" ht="15.95" customHeight="1">
      <c r="D28" s="35" t="s">
        <v>114</v>
      </c>
      <c r="R28" s="107"/>
      <c r="S28" s="62"/>
      <c r="T28" s="27"/>
      <c r="U28" s="26"/>
      <c r="V28" s="41"/>
      <c r="X28" s="147" t="s">
        <v>165</v>
      </c>
      <c r="Y28" s="139"/>
      <c r="Z28" s="140">
        <v>0</v>
      </c>
      <c r="AB28" s="147" t="s">
        <v>165</v>
      </c>
      <c r="AC28" s="139"/>
      <c r="AD28" s="140">
        <v>400000</v>
      </c>
      <c r="AF28" s="147" t="s">
        <v>165</v>
      </c>
      <c r="AG28" s="139"/>
      <c r="AH28" s="140">
        <v>0</v>
      </c>
    </row>
    <row r="29" spans="2:34" ht="15.95" customHeight="1">
      <c r="C29" s="15"/>
      <c r="D29" s="45" t="s">
        <v>125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200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65"/>
      <c r="R29" s="292">
        <f>SUM(E29:P29)</f>
        <v>0</v>
      </c>
      <c r="S29" s="108"/>
      <c r="T29" s="38">
        <v>55000</v>
      </c>
      <c r="U29" s="26"/>
      <c r="V29" s="68">
        <f>R29/T29</f>
        <v>0</v>
      </c>
      <c r="X29" s="147" t="s">
        <v>166</v>
      </c>
      <c r="Y29" s="139"/>
      <c r="Z29" s="140">
        <v>45000</v>
      </c>
      <c r="AB29" s="147" t="s">
        <v>166</v>
      </c>
      <c r="AC29" s="139"/>
      <c r="AD29" s="140">
        <v>15000</v>
      </c>
      <c r="AF29" s="147" t="s">
        <v>166</v>
      </c>
      <c r="AG29" s="139"/>
      <c r="AH29" s="140">
        <v>30000</v>
      </c>
    </row>
    <row r="30" spans="2:34" ht="15.95" customHeight="1">
      <c r="C30" s="15"/>
      <c r="D30" s="45" t="s">
        <v>126</v>
      </c>
      <c r="E30" s="38"/>
      <c r="F30" s="38"/>
      <c r="G30" s="38"/>
      <c r="H30" s="38"/>
      <c r="I30" s="38"/>
      <c r="J30" s="38"/>
      <c r="K30" s="27">
        <v>0</v>
      </c>
      <c r="L30" s="196">
        <v>0</v>
      </c>
      <c r="M30" s="27">
        <v>0</v>
      </c>
      <c r="N30" s="27">
        <v>0</v>
      </c>
      <c r="O30" s="27">
        <v>0</v>
      </c>
      <c r="P30" s="27">
        <v>0</v>
      </c>
      <c r="Q30" s="65"/>
      <c r="R30" s="94">
        <f>SUM(E30:P30)</f>
        <v>0</v>
      </c>
      <c r="S30" s="108"/>
      <c r="T30" s="38">
        <v>0</v>
      </c>
      <c r="U30" s="26"/>
      <c r="V30" s="227" t="s">
        <v>39</v>
      </c>
      <c r="X30" s="147" t="s">
        <v>167</v>
      </c>
      <c r="Y30" s="150"/>
      <c r="Z30" s="140">
        <v>0</v>
      </c>
      <c r="AB30" s="147" t="s">
        <v>167</v>
      </c>
      <c r="AC30" s="150"/>
      <c r="AD30" s="140">
        <v>300000</v>
      </c>
      <c r="AF30" s="147" t="s">
        <v>167</v>
      </c>
      <c r="AG30" s="150"/>
      <c r="AH30" s="140">
        <v>0</v>
      </c>
    </row>
    <row r="31" spans="2:34" ht="15.95" customHeight="1" thickBot="1">
      <c r="C31" s="15"/>
      <c r="D31" s="45" t="s">
        <v>127</v>
      </c>
      <c r="E31" s="38"/>
      <c r="F31" s="38"/>
      <c r="G31" s="38"/>
      <c r="H31" s="38"/>
      <c r="I31" s="38"/>
      <c r="J31" s="38"/>
      <c r="K31" s="27">
        <v>0</v>
      </c>
      <c r="L31" s="196">
        <v>0</v>
      </c>
      <c r="M31" s="27">
        <v>0</v>
      </c>
      <c r="N31" s="27">
        <v>0</v>
      </c>
      <c r="O31" s="27">
        <v>0</v>
      </c>
      <c r="P31" s="27">
        <v>0</v>
      </c>
      <c r="Q31" s="65"/>
      <c r="R31" s="94">
        <f>SUM(E31:P31)</f>
        <v>0</v>
      </c>
      <c r="S31" s="108"/>
      <c r="T31" s="38">
        <v>20000</v>
      </c>
      <c r="U31" s="26"/>
      <c r="V31" s="68">
        <f>R31/T31</f>
        <v>0</v>
      </c>
      <c r="X31" s="160" t="s">
        <v>168</v>
      </c>
      <c r="Y31" s="160"/>
      <c r="Z31" s="146">
        <f>Z26-SUM(Z28:Z30)</f>
        <v>3260000</v>
      </c>
      <c r="AB31" s="310" t="s">
        <v>168</v>
      </c>
      <c r="AC31" s="310"/>
      <c r="AD31" s="146">
        <f>AD26-SUM(AD28:AD30)</f>
        <v>660000</v>
      </c>
      <c r="AF31" s="310" t="s">
        <v>168</v>
      </c>
      <c r="AG31" s="310"/>
      <c r="AH31" s="146">
        <f>AH26-SUM(AH28:AH30)</f>
        <v>2390000</v>
      </c>
    </row>
    <row r="32" spans="2:34" ht="15.95" customHeight="1">
      <c r="C32" s="15"/>
      <c r="D32" s="58" t="s">
        <v>115</v>
      </c>
      <c r="E32" s="27"/>
      <c r="F32" s="27"/>
      <c r="G32" s="27"/>
      <c r="H32" s="27"/>
      <c r="I32" s="27"/>
      <c r="J32" s="27"/>
      <c r="L32" s="27">
        <v>0</v>
      </c>
      <c r="M32" s="27"/>
      <c r="N32" s="27"/>
      <c r="O32" s="27"/>
      <c r="P32" s="27"/>
      <c r="Q32" s="63"/>
      <c r="R32" s="107"/>
      <c r="S32" s="109"/>
      <c r="T32" s="27"/>
      <c r="U32" s="26"/>
      <c r="V32" s="68"/>
      <c r="X32" s="147" t="s">
        <v>171</v>
      </c>
      <c r="Y32" s="139"/>
      <c r="Z32" s="140">
        <v>0</v>
      </c>
      <c r="AB32" s="147" t="s">
        <v>171</v>
      </c>
      <c r="AC32" s="139"/>
      <c r="AD32" s="140">
        <v>325000</v>
      </c>
      <c r="AF32" s="147" t="s">
        <v>171</v>
      </c>
      <c r="AG32" s="139"/>
      <c r="AH32" s="140">
        <v>0</v>
      </c>
    </row>
    <row r="33" spans="3:34" ht="15.95" customHeight="1">
      <c r="D33" s="45" t="str">
        <f>D29</f>
        <v>Series 2013 Bonds A-1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63"/>
      <c r="R33" s="94">
        <f>SUM(E33:P33)</f>
        <v>0</v>
      </c>
      <c r="S33" s="109"/>
      <c r="T33" s="27">
        <v>0</v>
      </c>
      <c r="U33" s="26"/>
      <c r="V33" s="68" t="s">
        <v>39</v>
      </c>
      <c r="X33" s="147" t="s">
        <v>172</v>
      </c>
      <c r="Y33" s="139"/>
      <c r="Z33" s="140">
        <v>50000</v>
      </c>
      <c r="AB33" s="147" t="s">
        <v>172</v>
      </c>
      <c r="AC33" s="139"/>
      <c r="AD33" s="140">
        <v>10000</v>
      </c>
      <c r="AF33" s="147" t="s">
        <v>172</v>
      </c>
      <c r="AG33" s="139"/>
      <c r="AH33" s="140">
        <v>30000</v>
      </c>
    </row>
    <row r="34" spans="3:34" ht="15.95" customHeight="1">
      <c r="D34" s="45" t="str">
        <f t="shared" ref="D34:D35" si="6">D30</f>
        <v>Series 2013 Bonds A-2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63"/>
      <c r="R34" s="94">
        <f t="shared" ref="R34:R35" si="7">SUM(E34:P34)</f>
        <v>0</v>
      </c>
      <c r="S34" s="109"/>
      <c r="T34" s="27">
        <v>0</v>
      </c>
      <c r="U34" s="26"/>
      <c r="V34" s="68" t="s">
        <v>39</v>
      </c>
      <c r="X34" s="147" t="s">
        <v>173</v>
      </c>
      <c r="Y34" s="150"/>
      <c r="Z34" s="140">
        <v>5000</v>
      </c>
      <c r="AB34" s="147" t="s">
        <v>173</v>
      </c>
      <c r="AC34" s="150"/>
      <c r="AD34" s="140">
        <v>190000</v>
      </c>
      <c r="AF34" s="147" t="s">
        <v>173</v>
      </c>
      <c r="AG34" s="150"/>
      <c r="AH34" s="140">
        <v>20000</v>
      </c>
    </row>
    <row r="35" spans="3:34" ht="15.95" customHeight="1" thickBot="1">
      <c r="D35" s="45" t="str">
        <f t="shared" si="6"/>
        <v>Series 2013 Bonds A-3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63"/>
      <c r="R35" s="94">
        <f t="shared" si="7"/>
        <v>0</v>
      </c>
      <c r="S35" s="109"/>
      <c r="T35" s="27">
        <v>0</v>
      </c>
      <c r="U35" s="26"/>
      <c r="V35" s="68" t="s">
        <v>39</v>
      </c>
      <c r="X35" s="160" t="s">
        <v>190</v>
      </c>
      <c r="Y35" s="160"/>
      <c r="Z35" s="146">
        <f>Z31-SUM(Z32:Z34)</f>
        <v>3205000</v>
      </c>
      <c r="AB35" s="310" t="s">
        <v>190</v>
      </c>
      <c r="AC35" s="310"/>
      <c r="AD35" s="146">
        <f>AD31-SUM(AD32:AD34)</f>
        <v>135000</v>
      </c>
      <c r="AF35" s="310" t="s">
        <v>190</v>
      </c>
      <c r="AG35" s="310"/>
      <c r="AH35" s="146">
        <f>AH31-SUM(AH32:AH34)</f>
        <v>2340000</v>
      </c>
    </row>
    <row r="36" spans="3:34" ht="15.95" customHeight="1">
      <c r="D36" s="110" t="s">
        <v>116</v>
      </c>
      <c r="E36" s="27"/>
      <c r="F36" s="27"/>
      <c r="G36" s="27"/>
      <c r="H36" s="27"/>
      <c r="I36" s="27"/>
      <c r="J36" s="27"/>
      <c r="L36" s="27">
        <v>0</v>
      </c>
      <c r="M36" s="27"/>
      <c r="N36" s="27"/>
      <c r="O36" s="27"/>
      <c r="P36" s="27"/>
      <c r="Q36" s="63"/>
      <c r="R36" s="107"/>
      <c r="S36" s="109"/>
      <c r="T36" s="27"/>
      <c r="U36" s="26"/>
      <c r="V36" s="68"/>
      <c r="X36" s="147" t="s">
        <v>191</v>
      </c>
      <c r="Y36" s="139"/>
      <c r="Z36" s="140">
        <v>40000</v>
      </c>
      <c r="AB36" s="147" t="s">
        <v>191</v>
      </c>
      <c r="AC36" s="139"/>
      <c r="AD36" s="140">
        <v>135000</v>
      </c>
      <c r="AF36" s="147" t="s">
        <v>191</v>
      </c>
      <c r="AH36" s="140">
        <v>60000</v>
      </c>
    </row>
    <row r="37" spans="3:34" ht="15.95" customHeight="1">
      <c r="D37" s="45" t="str">
        <f>D29</f>
        <v>Series 2013 Bonds A-1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63"/>
      <c r="R37" s="94">
        <f>SUM(E37:P37)</f>
        <v>0</v>
      </c>
      <c r="S37" s="109"/>
      <c r="T37" s="27">
        <v>211338</v>
      </c>
      <c r="U37" s="26"/>
      <c r="V37" s="68">
        <f>R37/T37</f>
        <v>0</v>
      </c>
      <c r="X37" s="147" t="s">
        <v>193</v>
      </c>
      <c r="Y37" s="139"/>
      <c r="Z37" s="140">
        <v>50000</v>
      </c>
      <c r="AB37" s="147" t="s">
        <v>193</v>
      </c>
      <c r="AC37" s="139"/>
      <c r="AD37" s="140">
        <v>0</v>
      </c>
      <c r="AF37" s="147" t="s">
        <v>193</v>
      </c>
      <c r="AH37" s="140">
        <v>35000</v>
      </c>
    </row>
    <row r="38" spans="3:34" ht="15.95" customHeight="1">
      <c r="D38" s="45" t="s">
        <v>126</v>
      </c>
      <c r="E38" s="27"/>
      <c r="F38" s="27">
        <v>0</v>
      </c>
      <c r="G38" s="27"/>
      <c r="H38" s="27"/>
      <c r="I38" s="27"/>
      <c r="J38" s="27"/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3"/>
      <c r="R38" s="94">
        <f>SUM(E38:P38)</f>
        <v>0</v>
      </c>
      <c r="S38" s="109"/>
      <c r="T38" s="27">
        <v>0</v>
      </c>
      <c r="U38" s="26"/>
      <c r="V38" s="227" t="s">
        <v>39</v>
      </c>
      <c r="X38" s="147" t="s">
        <v>194</v>
      </c>
      <c r="Y38" s="150"/>
      <c r="Z38" s="140">
        <v>5000</v>
      </c>
      <c r="AB38" s="147" t="s">
        <v>194</v>
      </c>
      <c r="AC38" s="150"/>
      <c r="AD38" s="140">
        <v>0</v>
      </c>
      <c r="AF38" s="147" t="s">
        <v>194</v>
      </c>
      <c r="AH38" s="140">
        <v>50000</v>
      </c>
    </row>
    <row r="39" spans="3:34" ht="15.95" customHeight="1" thickBot="1">
      <c r="D39" s="45" t="s">
        <v>127</v>
      </c>
      <c r="E39" s="27"/>
      <c r="F39" s="27">
        <v>0</v>
      </c>
      <c r="G39" s="27"/>
      <c r="H39" s="27"/>
      <c r="I39" s="27"/>
      <c r="J39" s="27"/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63"/>
      <c r="R39" s="94">
        <f>SUM(E39:P39)</f>
        <v>0</v>
      </c>
      <c r="S39" s="109"/>
      <c r="T39" s="27">
        <v>82288</v>
      </c>
      <c r="U39" s="26"/>
      <c r="V39" s="68">
        <f>R39/T39</f>
        <v>0</v>
      </c>
      <c r="X39" s="275" t="s">
        <v>195</v>
      </c>
      <c r="Y39" s="275"/>
      <c r="Z39" s="146">
        <f>Z35-SUM(Z36:Z38)</f>
        <v>3110000</v>
      </c>
      <c r="AB39" s="275" t="s">
        <v>195</v>
      </c>
      <c r="AC39" s="275"/>
      <c r="AD39" s="146">
        <f>AD35-SUM(AD36:AD38)</f>
        <v>0</v>
      </c>
      <c r="AF39" s="275" t="s">
        <v>195</v>
      </c>
      <c r="AH39" s="146">
        <f>AH35-SUM(AH36:AH38)</f>
        <v>2195000</v>
      </c>
    </row>
    <row r="40" spans="3:34" ht="15.95" customHeight="1">
      <c r="C40" s="35" t="s">
        <v>117</v>
      </c>
      <c r="D40" s="45"/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63"/>
      <c r="R40" s="94">
        <f t="shared" ref="R40" si="8">SUM(E40:P40)</f>
        <v>0</v>
      </c>
      <c r="S40" s="109"/>
      <c r="T40" s="27">
        <v>0</v>
      </c>
      <c r="U40" s="26"/>
      <c r="V40" s="68" t="s">
        <v>39</v>
      </c>
      <c r="X40" s="147" t="s">
        <v>199</v>
      </c>
      <c r="Y40" s="139"/>
      <c r="Z40" s="140">
        <v>45000</v>
      </c>
      <c r="AF40" s="147" t="s">
        <v>199</v>
      </c>
      <c r="AG40" s="190"/>
      <c r="AH40" s="140">
        <v>1040000</v>
      </c>
    </row>
    <row r="41" spans="3:34" ht="15.95" customHeight="1">
      <c r="D41" s="42" t="s">
        <v>42</v>
      </c>
      <c r="E41" s="46">
        <v>0</v>
      </c>
      <c r="F41" s="46">
        <f t="shared" ref="F41:R41" si="9">SUM(F27:F40)</f>
        <v>0</v>
      </c>
      <c r="G41" s="46">
        <f t="shared" si="9"/>
        <v>0</v>
      </c>
      <c r="H41" s="46">
        <f t="shared" si="9"/>
        <v>0</v>
      </c>
      <c r="I41" s="46">
        <f t="shared" si="9"/>
        <v>0</v>
      </c>
      <c r="J41" s="46">
        <f t="shared" si="9"/>
        <v>0</v>
      </c>
      <c r="K41" s="46">
        <f t="shared" si="9"/>
        <v>0</v>
      </c>
      <c r="L41" s="46">
        <f t="shared" si="9"/>
        <v>0</v>
      </c>
      <c r="M41" s="46">
        <f t="shared" si="9"/>
        <v>0</v>
      </c>
      <c r="N41" s="46">
        <f t="shared" si="9"/>
        <v>0</v>
      </c>
      <c r="O41" s="46">
        <f t="shared" si="9"/>
        <v>0</v>
      </c>
      <c r="P41" s="46">
        <f t="shared" si="9"/>
        <v>0</v>
      </c>
      <c r="Q41" s="46">
        <f t="shared" si="9"/>
        <v>0</v>
      </c>
      <c r="R41" s="46">
        <f t="shared" si="9"/>
        <v>0</v>
      </c>
      <c r="S41" s="112"/>
      <c r="T41" s="46">
        <f>SUM(T27:T40)</f>
        <v>368626</v>
      </c>
      <c r="U41" s="44"/>
      <c r="V41" s="227">
        <f>R41/T41</f>
        <v>0</v>
      </c>
      <c r="X41" s="147" t="s">
        <v>200</v>
      </c>
      <c r="Y41" s="139"/>
      <c r="Z41" s="140">
        <v>55000</v>
      </c>
      <c r="AF41" s="147" t="s">
        <v>200</v>
      </c>
      <c r="AG41" s="190"/>
      <c r="AH41" s="140">
        <v>20000</v>
      </c>
    </row>
    <row r="42" spans="3:34" ht="15.95" customHeight="1">
      <c r="D42" s="47"/>
      <c r="R42" s="56"/>
      <c r="S42" s="56"/>
      <c r="T42" s="23"/>
      <c r="U42" s="23"/>
      <c r="V42" s="48"/>
      <c r="X42" s="147" t="s">
        <v>201</v>
      </c>
      <c r="Y42" s="150"/>
      <c r="Z42" s="140">
        <v>0</v>
      </c>
      <c r="AF42" s="147" t="s">
        <v>201</v>
      </c>
      <c r="AG42" s="190"/>
      <c r="AH42" s="140">
        <v>0</v>
      </c>
    </row>
    <row r="43" spans="3:34" ht="12.75" customHeight="1" thickBot="1">
      <c r="D43" s="113" t="s">
        <v>78</v>
      </c>
      <c r="E43" s="27">
        <f t="shared" ref="E43:P43" si="10">E24-E41</f>
        <v>1695.8200000000002</v>
      </c>
      <c r="F43" s="27">
        <f t="shared" si="10"/>
        <v>0</v>
      </c>
      <c r="G43" s="27">
        <f t="shared" si="10"/>
        <v>0</v>
      </c>
      <c r="H43" s="27">
        <f t="shared" si="10"/>
        <v>0</v>
      </c>
      <c r="I43" s="27">
        <f t="shared" si="10"/>
        <v>0</v>
      </c>
      <c r="J43" s="27">
        <f t="shared" si="10"/>
        <v>0</v>
      </c>
      <c r="K43" s="27">
        <f t="shared" si="10"/>
        <v>0</v>
      </c>
      <c r="L43" s="27">
        <f t="shared" si="10"/>
        <v>0</v>
      </c>
      <c r="M43" s="27">
        <f t="shared" si="10"/>
        <v>0</v>
      </c>
      <c r="N43" s="27">
        <f t="shared" si="10"/>
        <v>0</v>
      </c>
      <c r="O43" s="27">
        <f t="shared" si="10"/>
        <v>0</v>
      </c>
      <c r="P43" s="27">
        <f t="shared" si="10"/>
        <v>0</v>
      </c>
      <c r="Q43" s="63"/>
      <c r="R43" s="27">
        <f>R24-R41</f>
        <v>1695.8200000000002</v>
      </c>
      <c r="S43" s="63"/>
      <c r="T43" s="27">
        <f>SUM(T5:T23)-T41</f>
        <v>0</v>
      </c>
      <c r="U43" s="23"/>
      <c r="V43" s="41"/>
      <c r="X43" s="291" t="s">
        <v>202</v>
      </c>
      <c r="Y43" s="291"/>
      <c r="Z43" s="146">
        <f>Z39-SUM(Z40:Z42)</f>
        <v>3010000</v>
      </c>
      <c r="AF43" s="291" t="s">
        <v>202</v>
      </c>
      <c r="AG43" s="190"/>
      <c r="AH43" s="146">
        <f>AH39-SUM(AH40:AH42)</f>
        <v>1135000</v>
      </c>
    </row>
    <row r="44" spans="3:34" ht="15.95" customHeight="1">
      <c r="D44" s="47" t="s">
        <v>20</v>
      </c>
      <c r="E44" s="26">
        <v>767397.02</v>
      </c>
      <c r="F44" s="64">
        <f>E45</f>
        <v>769092.84</v>
      </c>
      <c r="G44" s="64">
        <f t="shared" ref="G44:P44" si="11">F45</f>
        <v>769092.84</v>
      </c>
      <c r="H44" s="64">
        <f t="shared" si="11"/>
        <v>769092.84</v>
      </c>
      <c r="I44" s="64">
        <f t="shared" si="11"/>
        <v>769092.84</v>
      </c>
      <c r="J44" s="64">
        <f t="shared" si="11"/>
        <v>769092.84</v>
      </c>
      <c r="K44" s="64">
        <f>J45</f>
        <v>769092.84</v>
      </c>
      <c r="L44" s="64">
        <f t="shared" si="11"/>
        <v>769092.84</v>
      </c>
      <c r="M44" s="64">
        <f t="shared" si="11"/>
        <v>769092.84</v>
      </c>
      <c r="N44" s="64">
        <f t="shared" si="11"/>
        <v>769092.84</v>
      </c>
      <c r="O44" s="64">
        <f t="shared" si="11"/>
        <v>769092.84</v>
      </c>
      <c r="P44" s="64">
        <f t="shared" si="11"/>
        <v>769092.84</v>
      </c>
      <c r="Q44" s="26">
        <v>764124.24</v>
      </c>
      <c r="R44" s="26">
        <f>E44</f>
        <v>767397.02</v>
      </c>
      <c r="S44" s="105"/>
      <c r="T44" s="26">
        <v>0</v>
      </c>
      <c r="U44" s="23"/>
      <c r="V44" s="41"/>
      <c r="X44" s="147" t="s">
        <v>206</v>
      </c>
      <c r="Y44" s="139"/>
      <c r="Z44" s="140">
        <v>0</v>
      </c>
      <c r="AF44" s="147" t="s">
        <v>206</v>
      </c>
      <c r="AG44" s="190"/>
      <c r="AH44" s="140">
        <v>0</v>
      </c>
    </row>
    <row r="45" spans="3:34" s="117" customFormat="1" ht="15.95" customHeight="1" thickBot="1">
      <c r="C45" s="35"/>
      <c r="D45" s="58" t="s">
        <v>21</v>
      </c>
      <c r="E45" s="52">
        <f>E44+E43</f>
        <v>769092.84</v>
      </c>
      <c r="F45" s="52">
        <f>F44+F43</f>
        <v>769092.84</v>
      </c>
      <c r="G45" s="52">
        <f>G44+G43</f>
        <v>769092.84</v>
      </c>
      <c r="H45" s="52">
        <f>H44+H43</f>
        <v>769092.84</v>
      </c>
      <c r="I45" s="52">
        <f t="shared" ref="I45:P45" si="12">I44+I43</f>
        <v>769092.84</v>
      </c>
      <c r="J45" s="52">
        <f t="shared" si="12"/>
        <v>769092.84</v>
      </c>
      <c r="K45" s="129">
        <f t="shared" si="12"/>
        <v>769092.84</v>
      </c>
      <c r="L45" s="129">
        <f t="shared" si="12"/>
        <v>769092.84</v>
      </c>
      <c r="M45" s="52">
        <f t="shared" si="12"/>
        <v>769092.84</v>
      </c>
      <c r="N45" s="52">
        <f t="shared" si="12"/>
        <v>769092.84</v>
      </c>
      <c r="O45" s="52">
        <f t="shared" si="12"/>
        <v>769092.84</v>
      </c>
      <c r="P45" s="52">
        <f t="shared" si="12"/>
        <v>769092.84</v>
      </c>
      <c r="Q45" s="66"/>
      <c r="R45" s="129">
        <f>SUM(R43:R44)</f>
        <v>769092.84</v>
      </c>
      <c r="S45" s="66"/>
      <c r="T45" s="59">
        <f>T43+T44</f>
        <v>0</v>
      </c>
      <c r="U45" s="114"/>
      <c r="V45" s="115"/>
      <c r="W45" s="116"/>
      <c r="X45" s="147" t="s">
        <v>207</v>
      </c>
      <c r="Y45" s="139"/>
      <c r="Z45" s="140">
        <v>55000</v>
      </c>
      <c r="AF45" s="147" t="s">
        <v>207</v>
      </c>
      <c r="AG45" s="190"/>
      <c r="AH45" s="140">
        <v>20000</v>
      </c>
    </row>
    <row r="46" spans="3:34" ht="15.75" thickTop="1">
      <c r="X46" s="147" t="s">
        <v>208</v>
      </c>
      <c r="Y46" s="150"/>
      <c r="Z46" s="140">
        <v>0</v>
      </c>
      <c r="AF46" s="147" t="s">
        <v>208</v>
      </c>
      <c r="AG46" s="190"/>
      <c r="AH46" s="140">
        <v>0</v>
      </c>
    </row>
    <row r="47" spans="3:34" ht="15.75" thickBot="1">
      <c r="X47" s="294" t="s">
        <v>209</v>
      </c>
      <c r="Y47" s="294"/>
      <c r="Z47" s="146">
        <f>Z43-SUM(Z44:Z46)</f>
        <v>2955000</v>
      </c>
      <c r="AF47" s="294" t="s">
        <v>209</v>
      </c>
      <c r="AG47" s="190"/>
      <c r="AH47" s="146">
        <f>AH43-SUM(AH44:AH46)</f>
        <v>1115000</v>
      </c>
    </row>
    <row r="48" spans="3:34">
      <c r="C48" s="102"/>
      <c r="E48" s="102"/>
      <c r="F48" s="102"/>
      <c r="G48" s="102"/>
      <c r="H48" s="102"/>
      <c r="I48" s="102"/>
      <c r="J48" s="102"/>
      <c r="K48" s="132"/>
      <c r="L48" s="102"/>
      <c r="M48" s="102"/>
      <c r="N48" s="102"/>
      <c r="O48" s="102"/>
      <c r="P48" s="102"/>
      <c r="Q48" s="102"/>
      <c r="R48" s="102"/>
      <c r="S48" s="102"/>
      <c r="U48" s="102"/>
      <c r="W48" s="102"/>
      <c r="X48" s="120"/>
      <c r="Y48" s="122"/>
    </row>
    <row r="49" spans="3:25">
      <c r="C49" s="102"/>
      <c r="E49" s="102"/>
      <c r="F49" s="102"/>
      <c r="G49" s="102"/>
      <c r="H49" s="102"/>
      <c r="I49" s="102"/>
      <c r="J49" s="102"/>
      <c r="K49" s="132"/>
      <c r="L49" s="102"/>
      <c r="M49" s="102"/>
      <c r="N49" s="102"/>
      <c r="O49" s="102"/>
      <c r="P49" s="102"/>
      <c r="Q49" s="102"/>
      <c r="R49" s="102"/>
      <c r="S49" s="102"/>
      <c r="U49" s="102"/>
      <c r="W49" s="102"/>
      <c r="X49" s="120"/>
      <c r="Y49" s="122"/>
    </row>
    <row r="50" spans="3:25">
      <c r="C50" s="102"/>
      <c r="D50" s="126"/>
      <c r="E50" s="125"/>
      <c r="F50" s="102"/>
      <c r="G50" s="102"/>
      <c r="H50" s="102"/>
      <c r="I50" s="102"/>
      <c r="J50" s="102"/>
      <c r="K50" s="132"/>
      <c r="L50" s="102"/>
      <c r="M50" s="102"/>
      <c r="N50" s="102"/>
      <c r="O50" s="102"/>
      <c r="P50" s="102"/>
      <c r="Q50" s="102"/>
      <c r="R50" s="102"/>
      <c r="S50" s="102"/>
      <c r="U50" s="102"/>
      <c r="W50" s="102"/>
      <c r="X50" s="120"/>
      <c r="Y50" s="122"/>
    </row>
  </sheetData>
  <mergeCells count="10">
    <mergeCell ref="AB35:AC35"/>
    <mergeCell ref="AF35:AG35"/>
    <mergeCell ref="X5:Z5"/>
    <mergeCell ref="X10:Y10"/>
    <mergeCell ref="AF5:AH5"/>
    <mergeCell ref="AF10:AG10"/>
    <mergeCell ref="AB5:AD5"/>
    <mergeCell ref="AB10:AC10"/>
    <mergeCell ref="AB31:AC31"/>
    <mergeCell ref="AF31:AG31"/>
  </mergeCells>
  <printOptions horizontalCentered="1"/>
  <pageMargins left="0.7" right="0.45" top="1.1875" bottom="0.75" header="0.3" footer="0.3"/>
  <pageSetup scale="59" orientation="landscape" r:id="rId1"/>
  <headerFooter>
    <oddHeader>&amp;C&amp;"-,Bold"&amp;11Artisan Lakes Community Development District
Debt Service Fund - Series 2013
Statement of Revenues, Expenditures and Changes in Fund Balance
Through October 31, 2021</oddHeader>
    <oddFooter>&amp;L&amp;"+,Regular"Unaudited&amp;C&amp;"-,Regular"Prepared by&amp;"Arial,Regular":
&amp;"+,Bold"&amp;12&amp;K003366JPWARD and Associates, LLC&amp;R&amp;"+,Regular"&amp;P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8"/>
  <sheetViews>
    <sheetView view="pageBreakPreview" topLeftCell="B1" zoomScale="90" zoomScaleNormal="100" zoomScaleSheetLayoutView="90" workbookViewId="0">
      <selection activeCell="G23" sqref="G23"/>
    </sheetView>
  </sheetViews>
  <sheetFormatPr defaultColWidth="9.140625" defaultRowHeight="15"/>
  <cols>
    <col min="1" max="1" width="2.85546875" style="102" hidden="1" customWidth="1"/>
    <col min="2" max="2" width="2" style="102" customWidth="1"/>
    <col min="3" max="3" width="1.5703125" style="35" customWidth="1"/>
    <col min="4" max="4" width="38.140625" style="102" customWidth="1"/>
    <col min="5" max="5" width="8.5703125" style="53" bestFit="1" customWidth="1"/>
    <col min="6" max="6" width="9.42578125" style="53" customWidth="1"/>
    <col min="7" max="7" width="9.140625" style="53" bestFit="1" customWidth="1"/>
    <col min="8" max="8" width="8.5703125" style="53" customWidth="1"/>
    <col min="9" max="9" width="8.42578125" style="53" customWidth="1"/>
    <col min="10" max="15" width="8.5703125" style="53" customWidth="1"/>
    <col min="16" max="16" width="9.85546875" style="53" customWidth="1"/>
    <col min="17" max="17" width="1.7109375" style="55" customWidth="1"/>
    <col min="18" max="18" width="10" style="89" bestFit="1" customWidth="1"/>
    <col min="19" max="19" width="1.7109375" style="57" customWidth="1"/>
    <col min="20" max="20" width="6.5703125" style="102" bestFit="1" customWidth="1"/>
    <col min="21" max="21" width="1.28515625" style="101" customWidth="1"/>
    <col min="22" max="22" width="8.85546875" style="102" customWidth="1"/>
    <col min="23" max="23" width="9.140625" style="103"/>
    <col min="24" max="24" width="11.7109375" style="103" customWidth="1"/>
    <col min="25" max="25" width="9.7109375" style="103" bestFit="1" customWidth="1"/>
    <col min="26" max="16384" width="9.140625" style="102"/>
  </cols>
  <sheetData>
    <row r="1" spans="2:25" s="101" customFormat="1" ht="39">
      <c r="B1" s="82" t="s">
        <v>80</v>
      </c>
      <c r="C1" s="82"/>
      <c r="D1" s="83"/>
      <c r="E1" s="84" t="s">
        <v>67</v>
      </c>
      <c r="F1" s="84" t="s">
        <v>68</v>
      </c>
      <c r="G1" s="84" t="s">
        <v>77</v>
      </c>
      <c r="H1" s="84" t="s">
        <v>69</v>
      </c>
      <c r="I1" s="84" t="s">
        <v>70</v>
      </c>
      <c r="J1" s="84" t="s">
        <v>71</v>
      </c>
      <c r="K1" s="84" t="s">
        <v>72</v>
      </c>
      <c r="L1" s="84" t="s">
        <v>73</v>
      </c>
      <c r="M1" s="84" t="s">
        <v>74</v>
      </c>
      <c r="N1" s="84" t="s">
        <v>97</v>
      </c>
      <c r="O1" s="84" t="s">
        <v>75</v>
      </c>
      <c r="P1" s="84" t="s">
        <v>76</v>
      </c>
      <c r="Q1" s="84"/>
      <c r="R1" s="88" t="s">
        <v>92</v>
      </c>
      <c r="S1" s="85"/>
      <c r="T1" s="86" t="s">
        <v>79</v>
      </c>
      <c r="U1" s="86"/>
      <c r="V1" s="86" t="s">
        <v>3</v>
      </c>
      <c r="W1" s="100"/>
      <c r="X1" s="100"/>
      <c r="Y1" s="100"/>
    </row>
    <row r="2" spans="2:25">
      <c r="B2" s="35" t="s">
        <v>22</v>
      </c>
      <c r="T2" s="36"/>
      <c r="U2" s="37"/>
      <c r="V2" s="36"/>
    </row>
    <row r="3" spans="2:25">
      <c r="B3" s="35"/>
      <c r="C3" s="35" t="s">
        <v>83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65"/>
      <c r="R3" s="89">
        <f>SUM(E3:P3)</f>
        <v>0</v>
      </c>
      <c r="S3" s="65"/>
      <c r="T3" s="67">
        <v>0</v>
      </c>
      <c r="U3" s="37"/>
      <c r="V3" s="68" t="s">
        <v>39</v>
      </c>
    </row>
    <row r="4" spans="2:25">
      <c r="C4" s="35" t="s">
        <v>110</v>
      </c>
      <c r="D4" s="1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63"/>
      <c r="S4" s="63"/>
      <c r="T4" s="27"/>
      <c r="U4" s="21"/>
      <c r="V4" s="69"/>
    </row>
    <row r="5" spans="2:25">
      <c r="D5" s="39" t="s">
        <v>119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63"/>
      <c r="R5" s="90">
        <f>SUM(E5:P5)</f>
        <v>0</v>
      </c>
      <c r="S5" s="104"/>
      <c r="T5" s="40">
        <v>0</v>
      </c>
      <c r="U5" s="26"/>
      <c r="V5" s="68" t="s">
        <v>39</v>
      </c>
    </row>
    <row r="6" spans="2:25">
      <c r="D6" s="39" t="s">
        <v>103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63"/>
      <c r="R6" s="90">
        <f>SUM(E6:P6)</f>
        <v>0</v>
      </c>
      <c r="S6" s="104"/>
      <c r="T6" s="40">
        <v>0</v>
      </c>
      <c r="U6" s="26"/>
      <c r="V6" s="68" t="s">
        <v>39</v>
      </c>
    </row>
    <row r="7" spans="2:25">
      <c r="C7" s="35" t="s">
        <v>120</v>
      </c>
      <c r="D7" s="39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63"/>
      <c r="R7" s="90"/>
      <c r="S7" s="104"/>
      <c r="T7" s="105"/>
      <c r="U7" s="26"/>
      <c r="V7" s="68"/>
    </row>
    <row r="8" spans="2:25">
      <c r="D8" s="39" t="s">
        <v>109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63"/>
      <c r="R8" s="90">
        <f t="shared" ref="R8" si="0">SUM(E8:P8)</f>
        <v>0</v>
      </c>
      <c r="S8" s="104"/>
      <c r="T8" s="105">
        <v>0</v>
      </c>
      <c r="U8" s="26"/>
      <c r="V8" s="68" t="s">
        <v>39</v>
      </c>
    </row>
    <row r="9" spans="2:25">
      <c r="C9" s="35" t="s">
        <v>112</v>
      </c>
      <c r="D9" s="39"/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63"/>
      <c r="R9" s="90">
        <f>SUM(E9:P9)</f>
        <v>0</v>
      </c>
      <c r="S9" s="104"/>
      <c r="T9" s="105">
        <v>0</v>
      </c>
      <c r="U9" s="26"/>
      <c r="V9" s="68" t="s">
        <v>39</v>
      </c>
    </row>
    <row r="10" spans="2:25">
      <c r="D10" s="42" t="s">
        <v>38</v>
      </c>
      <c r="E10" s="43">
        <f t="shared" ref="E10:Q10" si="1">SUM(E3:E9)</f>
        <v>0</v>
      </c>
      <c r="F10" s="43">
        <f t="shared" si="1"/>
        <v>0</v>
      </c>
      <c r="G10" s="43">
        <f t="shared" si="1"/>
        <v>0</v>
      </c>
      <c r="H10" s="43">
        <f t="shared" si="1"/>
        <v>0</v>
      </c>
      <c r="I10" s="43">
        <f t="shared" si="1"/>
        <v>0</v>
      </c>
      <c r="J10" s="43">
        <f t="shared" si="1"/>
        <v>0</v>
      </c>
      <c r="K10" s="43">
        <f t="shared" si="1"/>
        <v>0</v>
      </c>
      <c r="L10" s="43">
        <f t="shared" si="1"/>
        <v>0</v>
      </c>
      <c r="M10" s="43">
        <f t="shared" si="1"/>
        <v>0</v>
      </c>
      <c r="N10" s="43">
        <f t="shared" si="1"/>
        <v>0</v>
      </c>
      <c r="O10" s="43">
        <f t="shared" si="1"/>
        <v>0</v>
      </c>
      <c r="P10" s="43">
        <f t="shared" si="1"/>
        <v>0</v>
      </c>
      <c r="Q10" s="43">
        <f t="shared" si="1"/>
        <v>0</v>
      </c>
      <c r="R10" s="91">
        <f>SUM(R3:R9)</f>
        <v>0</v>
      </c>
      <c r="S10" s="43"/>
      <c r="T10" s="43">
        <f>SUM(T3:T9)</f>
        <v>0</v>
      </c>
      <c r="U10" s="44"/>
      <c r="V10" s="123" t="s">
        <v>39</v>
      </c>
    </row>
    <row r="11" spans="2:25">
      <c r="D11" s="45"/>
      <c r="E11" s="54"/>
      <c r="R11" s="92"/>
      <c r="S11" s="56"/>
      <c r="T11" s="26"/>
      <c r="U11" s="26"/>
      <c r="V11" s="106"/>
    </row>
    <row r="12" spans="2:25">
      <c r="B12" s="35" t="s">
        <v>41</v>
      </c>
      <c r="R12" s="93"/>
      <c r="T12" s="27"/>
      <c r="U12" s="26"/>
      <c r="V12" s="41"/>
    </row>
    <row r="13" spans="2:25">
      <c r="C13" s="35" t="s">
        <v>121</v>
      </c>
      <c r="D13" s="35"/>
      <c r="R13" s="94"/>
      <c r="S13" s="62"/>
      <c r="T13" s="27"/>
      <c r="U13" s="26"/>
      <c r="V13" s="41"/>
    </row>
    <row r="14" spans="2:25">
      <c r="D14" s="35" t="s">
        <v>122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R14" s="94">
        <f>SUM(E14:P14)</f>
        <v>0</v>
      </c>
      <c r="S14" s="62"/>
      <c r="T14" s="27">
        <v>0</v>
      </c>
      <c r="U14" s="26"/>
      <c r="V14" s="68" t="s">
        <v>39</v>
      </c>
    </row>
    <row r="15" spans="2:25">
      <c r="D15" s="35" t="s">
        <v>103</v>
      </c>
      <c r="R15" s="94"/>
      <c r="S15" s="62"/>
      <c r="T15" s="27"/>
      <c r="U15" s="26"/>
      <c r="V15" s="41"/>
    </row>
    <row r="16" spans="2:25">
      <c r="C16" s="15"/>
      <c r="D16" s="45" t="s">
        <v>118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65"/>
      <c r="R16" s="94">
        <f>SUM(E16:P16)</f>
        <v>0</v>
      </c>
      <c r="S16" s="108"/>
      <c r="T16" s="38">
        <v>0</v>
      </c>
      <c r="U16" s="26"/>
      <c r="V16" s="68" t="s">
        <v>39</v>
      </c>
    </row>
    <row r="17" spans="3:25">
      <c r="C17" s="35" t="s">
        <v>117</v>
      </c>
      <c r="D17" s="45"/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63"/>
      <c r="R17" s="94">
        <f t="shared" ref="R17" si="2">SUM(E17:P17)</f>
        <v>0</v>
      </c>
      <c r="S17" s="109"/>
      <c r="T17" s="27">
        <v>0</v>
      </c>
      <c r="U17" s="26"/>
      <c r="V17" s="68" t="s">
        <v>39</v>
      </c>
    </row>
    <row r="18" spans="3:25">
      <c r="D18" s="42" t="s">
        <v>42</v>
      </c>
      <c r="E18" s="46">
        <v>0</v>
      </c>
      <c r="F18" s="46">
        <f t="shared" ref="F18:R18" si="3">SUM(F13:F17)</f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6">
        <f t="shared" si="3"/>
        <v>0</v>
      </c>
      <c r="L18" s="46">
        <f t="shared" si="3"/>
        <v>0</v>
      </c>
      <c r="M18" s="46">
        <f t="shared" si="3"/>
        <v>0</v>
      </c>
      <c r="N18" s="46">
        <f t="shared" si="3"/>
        <v>0</v>
      </c>
      <c r="O18" s="46">
        <f t="shared" si="3"/>
        <v>0</v>
      </c>
      <c r="P18" s="46">
        <f t="shared" si="3"/>
        <v>0</v>
      </c>
      <c r="Q18" s="46">
        <f t="shared" si="3"/>
        <v>0</v>
      </c>
      <c r="R18" s="111">
        <f t="shared" si="3"/>
        <v>0</v>
      </c>
      <c r="S18" s="112"/>
      <c r="T18" s="46">
        <f>SUM(T13:T17)</f>
        <v>0</v>
      </c>
      <c r="U18" s="44"/>
      <c r="V18" s="123" t="s">
        <v>39</v>
      </c>
    </row>
    <row r="19" spans="3:25">
      <c r="D19" s="47"/>
      <c r="E19" s="54"/>
      <c r="R19" s="92"/>
      <c r="S19" s="56"/>
      <c r="T19" s="23"/>
      <c r="U19" s="23"/>
      <c r="V19" s="48"/>
    </row>
    <row r="20" spans="3:25">
      <c r="D20" s="113" t="s">
        <v>78</v>
      </c>
      <c r="E20" s="27">
        <f t="shared" ref="E20:P20" si="4">E10-E18</f>
        <v>0</v>
      </c>
      <c r="F20" s="27">
        <f t="shared" si="4"/>
        <v>0</v>
      </c>
      <c r="G20" s="27">
        <f t="shared" si="4"/>
        <v>0</v>
      </c>
      <c r="H20" s="27">
        <f t="shared" si="4"/>
        <v>0</v>
      </c>
      <c r="I20" s="27">
        <f t="shared" si="4"/>
        <v>0</v>
      </c>
      <c r="J20" s="27">
        <f t="shared" si="4"/>
        <v>0</v>
      </c>
      <c r="K20" s="27">
        <f t="shared" si="4"/>
        <v>0</v>
      </c>
      <c r="L20" s="27">
        <f t="shared" si="4"/>
        <v>0</v>
      </c>
      <c r="M20" s="27">
        <f t="shared" si="4"/>
        <v>0</v>
      </c>
      <c r="N20" s="27">
        <f t="shared" si="4"/>
        <v>0</v>
      </c>
      <c r="O20" s="27">
        <f t="shared" si="4"/>
        <v>0</v>
      </c>
      <c r="P20" s="27">
        <f t="shared" si="4"/>
        <v>0</v>
      </c>
      <c r="Q20" s="63"/>
      <c r="R20" s="89">
        <f>R10-R18</f>
        <v>0</v>
      </c>
      <c r="S20" s="63"/>
      <c r="T20" s="27">
        <f>SUM(T5:T9)-T18</f>
        <v>0</v>
      </c>
      <c r="U20" s="23"/>
      <c r="V20" s="41"/>
    </row>
    <row r="21" spans="3:25">
      <c r="D21" s="47" t="s">
        <v>20</v>
      </c>
      <c r="E21" s="64">
        <v>0</v>
      </c>
      <c r="F21" s="64">
        <f>E22</f>
        <v>0</v>
      </c>
      <c r="G21" s="64">
        <f t="shared" ref="G21:P21" si="5">F22</f>
        <v>0</v>
      </c>
      <c r="H21" s="64">
        <f t="shared" si="5"/>
        <v>0</v>
      </c>
      <c r="I21" s="64">
        <f t="shared" si="5"/>
        <v>0</v>
      </c>
      <c r="J21" s="64">
        <f t="shared" si="5"/>
        <v>0</v>
      </c>
      <c r="K21" s="27">
        <f t="shared" si="5"/>
        <v>0</v>
      </c>
      <c r="L21" s="27">
        <f t="shared" si="5"/>
        <v>0</v>
      </c>
      <c r="M21" s="27">
        <f t="shared" si="5"/>
        <v>0</v>
      </c>
      <c r="N21" s="27">
        <f t="shared" si="5"/>
        <v>0</v>
      </c>
      <c r="O21" s="27">
        <f t="shared" si="5"/>
        <v>0</v>
      </c>
      <c r="P21" s="27">
        <f t="shared" si="5"/>
        <v>0</v>
      </c>
      <c r="Q21" s="63"/>
      <c r="R21" s="95">
        <f>E21</f>
        <v>0</v>
      </c>
      <c r="S21" s="105"/>
      <c r="T21" s="26">
        <v>0</v>
      </c>
      <c r="U21" s="23"/>
      <c r="V21" s="41"/>
    </row>
    <row r="22" spans="3:25" s="117" customFormat="1" ht="15.75" thickBot="1">
      <c r="C22" s="35"/>
      <c r="D22" s="58" t="s">
        <v>21</v>
      </c>
      <c r="E22" s="52">
        <f>E21+E20</f>
        <v>0</v>
      </c>
      <c r="F22" s="52">
        <f>F21+F20</f>
        <v>0</v>
      </c>
      <c r="G22" s="52">
        <f>G21+G20</f>
        <v>0</v>
      </c>
      <c r="H22" s="52">
        <f>H21+H20</f>
        <v>0</v>
      </c>
      <c r="I22" s="52">
        <f t="shared" ref="I22:P22" si="6">I21+I20</f>
        <v>0</v>
      </c>
      <c r="J22" s="52">
        <f t="shared" si="6"/>
        <v>0</v>
      </c>
      <c r="K22" s="52">
        <f t="shared" si="6"/>
        <v>0</v>
      </c>
      <c r="L22" s="52">
        <f t="shared" si="6"/>
        <v>0</v>
      </c>
      <c r="M22" s="52">
        <f t="shared" si="6"/>
        <v>0</v>
      </c>
      <c r="N22" s="52">
        <f t="shared" si="6"/>
        <v>0</v>
      </c>
      <c r="O22" s="52">
        <f t="shared" si="6"/>
        <v>0</v>
      </c>
      <c r="P22" s="52">
        <f t="shared" si="6"/>
        <v>0</v>
      </c>
      <c r="Q22" s="66"/>
      <c r="R22" s="99">
        <f>SUM(R20:R21)</f>
        <v>0</v>
      </c>
      <c r="S22" s="66"/>
      <c r="T22" s="59">
        <f>T20+T21</f>
        <v>0</v>
      </c>
      <c r="U22" s="114"/>
      <c r="V22" s="115"/>
      <c r="W22" s="116"/>
      <c r="X22" s="116"/>
      <c r="Y22" s="116"/>
    </row>
    <row r="23" spans="3:25" ht="15.75" thickTop="1">
      <c r="X23" s="118"/>
      <c r="Y23" s="119"/>
    </row>
    <row r="24" spans="3:25">
      <c r="X24" s="120"/>
      <c r="Y24" s="124"/>
    </row>
    <row r="25" spans="3:25">
      <c r="X25" s="120"/>
      <c r="Y25" s="122"/>
    </row>
    <row r="26" spans="3:25">
      <c r="X26" s="120"/>
      <c r="Y26" s="122"/>
    </row>
    <row r="27" spans="3:25">
      <c r="X27" s="120"/>
      <c r="Y27" s="122"/>
    </row>
    <row r="28" spans="3:25">
      <c r="X28" s="120"/>
      <c r="Y28" s="122"/>
    </row>
  </sheetData>
  <pageMargins left="0.3125" right="0.2" top="1.21875" bottom="0.75" header="0.3" footer="0.3"/>
  <pageSetup scale="79" orientation="landscape" r:id="rId1"/>
  <headerFooter>
    <oddHeader>&amp;C&amp;"-,Bold"&amp;11Flowway Community Development District
Capital Project Fund - Series 2013
Statement of Revenues, Expenditures and Changes in Fund Balance
Through October 31, 2015</oddHeader>
    <oddFooter>&amp;L&amp;"-,Bold"Unaudited&amp;C&amp;"-,Bold"Prepared by:&amp;"Arial,Regular"
&amp;"+,Bold"&amp;12&amp;K996600JPWARD and Associates, LLC&amp;R&amp;"-,Bold"7</oddFooter>
  </headerFooter>
  <colBreaks count="1" manualBreakCount="1">
    <brk id="2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2"/>
  <sheetViews>
    <sheetView topLeftCell="B1" zoomScaleNormal="100" zoomScaleSheetLayoutView="100" workbookViewId="0">
      <selection activeCell="E18" sqref="E18"/>
    </sheetView>
  </sheetViews>
  <sheetFormatPr defaultColWidth="9.140625" defaultRowHeight="15"/>
  <cols>
    <col min="1" max="1" width="2.85546875" style="102" hidden="1" customWidth="1"/>
    <col min="2" max="2" width="2" style="102" customWidth="1"/>
    <col min="3" max="3" width="1.5703125" style="35" customWidth="1"/>
    <col min="4" max="4" width="38.140625" style="102" customWidth="1"/>
    <col min="5" max="5" width="10.85546875" style="53" customWidth="1"/>
    <col min="6" max="10" width="11" style="53" hidden="1" customWidth="1"/>
    <col min="11" max="11" width="12.42578125" style="27" hidden="1" customWidth="1"/>
    <col min="12" max="12" width="12.42578125" style="53" hidden="1" customWidth="1"/>
    <col min="13" max="14" width="10.85546875" style="53" hidden="1" customWidth="1"/>
    <col min="15" max="16" width="10.7109375" style="53" hidden="1" customWidth="1"/>
    <col min="17" max="17" width="1.7109375" style="55" customWidth="1"/>
    <col min="18" max="18" width="10.42578125" style="50" customWidth="1"/>
    <col min="19" max="19" width="1.7109375" style="57" customWidth="1"/>
    <col min="20" max="20" width="11.28515625" style="102" customWidth="1"/>
    <col min="21" max="21" width="1.28515625" style="101" customWidth="1"/>
    <col min="22" max="22" width="8.28515625" style="102" customWidth="1"/>
    <col min="23" max="23" width="9.140625" style="103"/>
    <col min="24" max="24" width="25.5703125" style="103" bestFit="1" customWidth="1"/>
    <col min="25" max="25" width="1.140625" style="103" customWidth="1"/>
    <col min="26" max="26" width="12.140625" style="102" customWidth="1"/>
    <col min="27" max="27" width="4.5703125" style="102" customWidth="1"/>
    <col min="28" max="28" width="3.5703125" style="102" customWidth="1"/>
    <col min="29" max="16384" width="9.140625" style="102"/>
  </cols>
  <sheetData>
    <row r="1" spans="2:26" s="101" customFormat="1" ht="30" customHeight="1">
      <c r="B1" s="283" t="s">
        <v>80</v>
      </c>
      <c r="C1" s="283"/>
      <c r="D1" s="284"/>
      <c r="E1" s="285" t="s">
        <v>67</v>
      </c>
      <c r="F1" s="285" t="s">
        <v>68</v>
      </c>
      <c r="G1" s="285" t="s">
        <v>77</v>
      </c>
      <c r="H1" s="285" t="s">
        <v>69</v>
      </c>
      <c r="I1" s="285" t="s">
        <v>70</v>
      </c>
      <c r="J1" s="285" t="s">
        <v>71</v>
      </c>
      <c r="K1" s="289" t="s">
        <v>72</v>
      </c>
      <c r="L1" s="285" t="s">
        <v>73</v>
      </c>
      <c r="M1" s="285" t="s">
        <v>74</v>
      </c>
      <c r="N1" s="285" t="s">
        <v>97</v>
      </c>
      <c r="O1" s="285" t="s">
        <v>75</v>
      </c>
      <c r="P1" s="285" t="s">
        <v>76</v>
      </c>
      <c r="Q1" s="285"/>
      <c r="R1" s="287" t="s">
        <v>92</v>
      </c>
      <c r="S1" s="287"/>
      <c r="T1" s="288" t="s">
        <v>79</v>
      </c>
      <c r="U1" s="288"/>
      <c r="V1" s="288" t="s">
        <v>3</v>
      </c>
      <c r="W1" s="100"/>
      <c r="X1" s="100"/>
      <c r="Y1" s="100"/>
    </row>
    <row r="2" spans="2:26" ht="15.95" customHeight="1">
      <c r="B2" s="35" t="s">
        <v>22</v>
      </c>
      <c r="T2" s="36"/>
      <c r="U2" s="37"/>
      <c r="V2" s="36"/>
    </row>
    <row r="3" spans="2:26" ht="15.95" customHeight="1">
      <c r="B3" s="35"/>
      <c r="C3" s="35" t="s">
        <v>83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200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65"/>
      <c r="R3" s="50">
        <f>SUM(E3:P3)</f>
        <v>0</v>
      </c>
      <c r="S3" s="65"/>
      <c r="T3" s="231">
        <v>0</v>
      </c>
      <c r="U3" s="37"/>
      <c r="V3" s="68" t="s">
        <v>39</v>
      </c>
      <c r="X3" s="139"/>
      <c r="Y3" s="139"/>
      <c r="Z3" s="140"/>
    </row>
    <row r="4" spans="2:26" ht="15.95" customHeight="1">
      <c r="C4" s="35" t="s">
        <v>110</v>
      </c>
      <c r="D4" s="15"/>
      <c r="E4" s="27"/>
      <c r="F4" s="27"/>
      <c r="G4" s="27"/>
      <c r="H4" s="27">
        <v>0</v>
      </c>
      <c r="I4" s="27">
        <v>0</v>
      </c>
      <c r="J4" s="27">
        <v>0</v>
      </c>
      <c r="K4" s="196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63"/>
      <c r="R4" s="95"/>
      <c r="S4" s="63"/>
      <c r="T4" s="196"/>
      <c r="U4" s="21"/>
      <c r="V4" s="68"/>
      <c r="X4" s="151" t="s">
        <v>188</v>
      </c>
      <c r="Y4" s="151"/>
      <c r="Z4" s="152"/>
    </row>
    <row r="5" spans="2:26" ht="15.95" hidden="1" customHeight="1" thickBot="1">
      <c r="D5" s="39" t="s">
        <v>62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63"/>
      <c r="R5" s="90">
        <f>SUM(E5:P5)</f>
        <v>0</v>
      </c>
      <c r="S5" s="104"/>
      <c r="T5" s="225">
        <v>0</v>
      </c>
      <c r="U5" s="26"/>
      <c r="V5" s="68" t="s">
        <v>39</v>
      </c>
      <c r="X5" s="311" t="s">
        <v>140</v>
      </c>
      <c r="Y5" s="311"/>
      <c r="Z5" s="311"/>
    </row>
    <row r="6" spans="2:26" ht="15.95" hidden="1" customHeight="1">
      <c r="D6" s="39" t="s">
        <v>82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63"/>
      <c r="R6" s="90">
        <f t="shared" ref="R6:R9" si="0">SUM(E6:P6)</f>
        <v>0</v>
      </c>
      <c r="S6" s="104"/>
      <c r="T6" s="225">
        <v>0</v>
      </c>
      <c r="U6" s="26"/>
      <c r="V6" s="68" t="s">
        <v>39</v>
      </c>
      <c r="X6" s="141" t="s">
        <v>141</v>
      </c>
      <c r="Y6" s="141"/>
      <c r="Z6" s="142" t="str">
        <f>O1</f>
        <v>August</v>
      </c>
    </row>
    <row r="7" spans="2:26" ht="15.95" hidden="1" customHeight="1">
      <c r="D7" s="39" t="s">
        <v>60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63"/>
      <c r="R7" s="90">
        <f>SUM(E7:P7)</f>
        <v>0</v>
      </c>
      <c r="S7" s="104"/>
      <c r="T7" s="225">
        <v>0</v>
      </c>
      <c r="U7" s="26"/>
      <c r="V7" s="68" t="s">
        <v>39</v>
      </c>
      <c r="X7" s="141" t="s">
        <v>142</v>
      </c>
      <c r="Y7" s="143"/>
      <c r="Z7" s="144"/>
    </row>
    <row r="8" spans="2:26" ht="15.95" hidden="1" customHeight="1">
      <c r="D8" s="39" t="s">
        <v>61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63"/>
      <c r="R8" s="90">
        <f t="shared" si="0"/>
        <v>0</v>
      </c>
      <c r="S8" s="104"/>
      <c r="T8" s="225">
        <v>0</v>
      </c>
      <c r="U8" s="26"/>
      <c r="V8" s="68" t="s">
        <v>39</v>
      </c>
      <c r="X8" s="145" t="s">
        <v>143</v>
      </c>
      <c r="Y8" s="143"/>
      <c r="Z8" s="144"/>
    </row>
    <row r="9" spans="2:26" ht="15.95" hidden="1" customHeight="1">
      <c r="D9" s="39" t="s">
        <v>111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63"/>
      <c r="R9" s="90">
        <f t="shared" si="0"/>
        <v>0</v>
      </c>
      <c r="S9" s="104"/>
      <c r="T9" s="225">
        <v>0</v>
      </c>
      <c r="U9" s="26"/>
      <c r="V9" s="68" t="s">
        <v>39</v>
      </c>
      <c r="X9" s="145" t="s">
        <v>144</v>
      </c>
      <c r="Y9" s="143"/>
      <c r="Z9" s="144"/>
    </row>
    <row r="10" spans="2:26" ht="15.95" customHeight="1" thickBot="1">
      <c r="D10" s="202" t="s">
        <v>62</v>
      </c>
      <c r="E10" s="225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>
        <v>0</v>
      </c>
      <c r="M10" s="40">
        <v>0</v>
      </c>
      <c r="N10" s="40"/>
      <c r="O10" s="40"/>
      <c r="P10" s="40"/>
      <c r="Q10" s="63"/>
      <c r="R10" s="204">
        <f t="shared" ref="R10:R21" si="1">SUM(E10:P10)</f>
        <v>0</v>
      </c>
      <c r="S10" s="104"/>
      <c r="T10" s="225">
        <v>0</v>
      </c>
      <c r="U10" s="26"/>
      <c r="V10" s="68" t="s">
        <v>39</v>
      </c>
      <c r="X10" s="310" t="s">
        <v>187</v>
      </c>
      <c r="Y10" s="310"/>
      <c r="Z10" s="146">
        <v>6760000</v>
      </c>
    </row>
    <row r="11" spans="2:26" ht="15.95" customHeight="1">
      <c r="D11" s="202" t="s">
        <v>183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196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63"/>
      <c r="R11" s="95">
        <f t="shared" si="1"/>
        <v>0</v>
      </c>
      <c r="S11" s="104"/>
      <c r="T11" s="205">
        <v>0</v>
      </c>
      <c r="U11" s="26"/>
      <c r="V11" s="227" t="s">
        <v>39</v>
      </c>
      <c r="X11" s="141" t="s">
        <v>189</v>
      </c>
      <c r="Y11" s="143"/>
      <c r="Z11" s="144"/>
    </row>
    <row r="12" spans="2:26" ht="15.95" customHeight="1">
      <c r="D12" s="45" t="s">
        <v>60</v>
      </c>
      <c r="E12" s="196">
        <v>0.56000000000000005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65"/>
      <c r="R12" s="94">
        <f t="shared" si="1"/>
        <v>0.56000000000000005</v>
      </c>
      <c r="S12" s="108"/>
      <c r="T12" s="196">
        <v>5</v>
      </c>
      <c r="U12" s="26"/>
      <c r="V12" s="227">
        <f>R12/T12</f>
        <v>0.11200000000000002</v>
      </c>
      <c r="X12" s="147" t="s">
        <v>172</v>
      </c>
      <c r="Y12" s="139"/>
      <c r="Z12" s="140">
        <v>0</v>
      </c>
    </row>
    <row r="13" spans="2:26" ht="15.95" customHeight="1">
      <c r="D13" s="45" t="s">
        <v>61</v>
      </c>
      <c r="E13" s="196">
        <v>0</v>
      </c>
      <c r="F13" s="196">
        <v>0</v>
      </c>
      <c r="G13" s="196">
        <v>0</v>
      </c>
      <c r="H13" s="38"/>
      <c r="I13" s="38"/>
      <c r="J13" s="38"/>
      <c r="K13" s="196">
        <v>0</v>
      </c>
      <c r="L13" s="196">
        <v>0</v>
      </c>
      <c r="M13" s="27">
        <v>0</v>
      </c>
      <c r="N13" s="27">
        <v>0</v>
      </c>
      <c r="O13" s="27">
        <v>0</v>
      </c>
      <c r="P13" s="27">
        <v>0</v>
      </c>
      <c r="Q13" s="65"/>
      <c r="R13" s="94">
        <f t="shared" si="1"/>
        <v>0</v>
      </c>
      <c r="S13" s="108"/>
      <c r="T13" s="196">
        <v>0</v>
      </c>
      <c r="U13" s="26"/>
      <c r="V13" s="68" t="s">
        <v>39</v>
      </c>
      <c r="X13" s="147" t="s">
        <v>173</v>
      </c>
      <c r="Y13" s="150"/>
      <c r="Z13" s="140">
        <v>0</v>
      </c>
    </row>
    <row r="14" spans="2:26" ht="15.95" customHeight="1" thickBot="1">
      <c r="D14" s="45" t="s">
        <v>111</v>
      </c>
      <c r="E14" s="196">
        <v>1.17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27">
        <v>0</v>
      </c>
      <c r="N14" s="27">
        <v>0</v>
      </c>
      <c r="O14" s="27">
        <v>0</v>
      </c>
      <c r="P14" s="27">
        <v>0</v>
      </c>
      <c r="Q14" s="65"/>
      <c r="R14" s="94">
        <f t="shared" si="1"/>
        <v>1.17</v>
      </c>
      <c r="S14" s="108"/>
      <c r="T14" s="196">
        <v>5</v>
      </c>
      <c r="U14" s="26"/>
      <c r="V14" s="227">
        <f>R14/T14</f>
        <v>0.23399999999999999</v>
      </c>
      <c r="X14" s="163" t="s">
        <v>190</v>
      </c>
      <c r="Y14" s="163"/>
      <c r="Z14" s="146">
        <f>Z10-SUM(Z12:Z13)</f>
        <v>6760000</v>
      </c>
    </row>
    <row r="15" spans="2:26" ht="15.95" customHeight="1">
      <c r="D15" s="202" t="s">
        <v>184</v>
      </c>
      <c r="E15" s="196">
        <v>0</v>
      </c>
      <c r="F15" s="196">
        <v>0</v>
      </c>
      <c r="G15" s="196">
        <v>0</v>
      </c>
      <c r="H15" s="27">
        <v>0</v>
      </c>
      <c r="I15" s="27">
        <v>0</v>
      </c>
      <c r="J15" s="27">
        <v>0</v>
      </c>
      <c r="K15" s="196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63"/>
      <c r="R15" s="95">
        <f t="shared" si="1"/>
        <v>0</v>
      </c>
      <c r="S15" s="104"/>
      <c r="T15" s="196">
        <v>0</v>
      </c>
      <c r="U15" s="26"/>
      <c r="V15" s="227" t="s">
        <v>39</v>
      </c>
      <c r="X15" s="141" t="s">
        <v>192</v>
      </c>
      <c r="Y15" s="139"/>
      <c r="Z15" s="140"/>
    </row>
    <row r="16" spans="2:26" ht="15.95" customHeight="1">
      <c r="C16" s="206" t="s">
        <v>124</v>
      </c>
      <c r="D16" s="201"/>
      <c r="E16" s="196"/>
      <c r="F16" s="196"/>
      <c r="G16" s="196"/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65"/>
      <c r="R16" s="94"/>
      <c r="S16" s="108"/>
      <c r="T16" s="196"/>
      <c r="U16" s="26"/>
      <c r="V16" s="68"/>
      <c r="X16" s="147" t="s">
        <v>191</v>
      </c>
      <c r="Y16" s="139"/>
      <c r="Z16" s="140">
        <v>0</v>
      </c>
    </row>
    <row r="17" spans="2:26" ht="15.95" customHeight="1">
      <c r="C17" s="15"/>
      <c r="D17" s="45" t="s">
        <v>185</v>
      </c>
      <c r="E17" s="196">
        <v>2134.3200000000002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27">
        <v>0</v>
      </c>
      <c r="N17" s="27">
        <v>0</v>
      </c>
      <c r="O17" s="27">
        <v>0</v>
      </c>
      <c r="P17" s="27">
        <v>0</v>
      </c>
      <c r="Q17" s="65"/>
      <c r="R17" s="94">
        <f t="shared" si="1"/>
        <v>2134.3200000000002</v>
      </c>
      <c r="S17" s="108"/>
      <c r="T17" s="196">
        <f>500011-35001</f>
        <v>465010</v>
      </c>
      <c r="U17" s="26"/>
      <c r="V17" s="227">
        <f>R17/T17</f>
        <v>4.589836777703706E-3</v>
      </c>
      <c r="X17" s="147" t="s">
        <v>193</v>
      </c>
      <c r="Y17" s="139"/>
      <c r="Z17" s="140">
        <v>100000</v>
      </c>
    </row>
    <row r="18" spans="2:26" ht="15.95" customHeight="1">
      <c r="C18" s="15"/>
      <c r="D18" s="45" t="s">
        <v>186</v>
      </c>
      <c r="E18" s="196">
        <v>0</v>
      </c>
      <c r="F18" s="196">
        <v>0</v>
      </c>
      <c r="G18" s="196">
        <v>0</v>
      </c>
      <c r="H18" s="38"/>
      <c r="I18" s="38"/>
      <c r="J18" s="38"/>
      <c r="K18" s="196">
        <v>0</v>
      </c>
      <c r="L18" s="196">
        <v>0</v>
      </c>
      <c r="M18" s="27">
        <v>0</v>
      </c>
      <c r="N18" s="27">
        <v>0</v>
      </c>
      <c r="O18" s="27">
        <v>0</v>
      </c>
      <c r="P18" s="27">
        <v>0</v>
      </c>
      <c r="Q18" s="65"/>
      <c r="R18" s="94">
        <f t="shared" si="1"/>
        <v>0</v>
      </c>
      <c r="S18" s="108"/>
      <c r="T18" s="196">
        <v>0</v>
      </c>
      <c r="U18" s="26"/>
      <c r="V18" s="227" t="s">
        <v>39</v>
      </c>
      <c r="X18" s="147" t="s">
        <v>194</v>
      </c>
      <c r="Y18" s="150"/>
      <c r="Z18" s="140">
        <v>0</v>
      </c>
    </row>
    <row r="19" spans="2:26" ht="15.95" customHeight="1" thickBot="1">
      <c r="D19" s="202" t="s">
        <v>124</v>
      </c>
      <c r="E19" s="27">
        <v>0</v>
      </c>
      <c r="F19" s="27">
        <v>0</v>
      </c>
      <c r="G19" s="27">
        <v>0</v>
      </c>
      <c r="H19" s="27"/>
      <c r="I19" s="27"/>
      <c r="J19" s="27"/>
      <c r="L19" s="27"/>
      <c r="M19" s="27"/>
      <c r="N19" s="27">
        <v>0</v>
      </c>
      <c r="O19" s="27">
        <v>0</v>
      </c>
      <c r="P19" s="27">
        <v>0</v>
      </c>
      <c r="Q19" s="63"/>
      <c r="R19" s="95">
        <v>0</v>
      </c>
      <c r="S19" s="104"/>
      <c r="T19" s="205">
        <v>0</v>
      </c>
      <c r="U19" s="26"/>
      <c r="V19" s="68" t="s">
        <v>39</v>
      </c>
      <c r="X19" s="163" t="s">
        <v>195</v>
      </c>
      <c r="Y19" s="163"/>
      <c r="Z19" s="146">
        <f>Z14-SUM(Z16:Z18)</f>
        <v>6660000</v>
      </c>
    </row>
    <row r="20" spans="2:26" ht="15.95" customHeight="1">
      <c r="C20" s="198" t="s">
        <v>120</v>
      </c>
      <c r="D20" s="45"/>
      <c r="E20" s="27">
        <v>0</v>
      </c>
      <c r="F20" s="27">
        <v>0</v>
      </c>
      <c r="G20" s="27">
        <v>0</v>
      </c>
      <c r="H20" s="27"/>
      <c r="I20" s="27">
        <v>0</v>
      </c>
      <c r="J20" s="27"/>
      <c r="K20" s="200"/>
      <c r="L20" s="27"/>
      <c r="M20" s="27">
        <v>0</v>
      </c>
      <c r="N20" s="27"/>
      <c r="O20" s="27">
        <v>0</v>
      </c>
      <c r="P20" s="27"/>
      <c r="Q20" s="63"/>
      <c r="R20" s="95">
        <f t="shared" si="1"/>
        <v>0</v>
      </c>
      <c r="S20" s="104"/>
      <c r="T20" s="205">
        <v>0</v>
      </c>
      <c r="U20" s="26"/>
      <c r="V20" s="68" t="s">
        <v>39</v>
      </c>
      <c r="X20" s="147" t="s">
        <v>199</v>
      </c>
      <c r="Y20" s="163"/>
      <c r="Z20" s="230">
        <v>0</v>
      </c>
    </row>
    <row r="21" spans="2:26" ht="15.95" customHeight="1">
      <c r="C21" s="35" t="s">
        <v>104</v>
      </c>
      <c r="D21" s="39"/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63"/>
      <c r="R21" s="95">
        <f t="shared" si="1"/>
        <v>0</v>
      </c>
      <c r="S21" s="104"/>
      <c r="T21" s="205">
        <v>0</v>
      </c>
      <c r="U21" s="26"/>
      <c r="V21" s="227" t="s">
        <v>39</v>
      </c>
      <c r="X21" s="147" t="s">
        <v>200</v>
      </c>
      <c r="Y21" s="139"/>
      <c r="Z21" s="140">
        <v>105000</v>
      </c>
    </row>
    <row r="22" spans="2:26" ht="15.95" customHeight="1">
      <c r="D22" s="42" t="s">
        <v>38</v>
      </c>
      <c r="E22" s="43">
        <f t="shared" ref="E22:R22" si="2">SUM(E3:E21)</f>
        <v>2136.0500000000002</v>
      </c>
      <c r="F22" s="43">
        <f t="shared" si="2"/>
        <v>0</v>
      </c>
      <c r="G22" s="43">
        <f t="shared" si="2"/>
        <v>0</v>
      </c>
      <c r="H22" s="43">
        <f t="shared" si="2"/>
        <v>0</v>
      </c>
      <c r="I22" s="43">
        <f t="shared" si="2"/>
        <v>0</v>
      </c>
      <c r="J22" s="43">
        <f t="shared" si="2"/>
        <v>0</v>
      </c>
      <c r="K22" s="130">
        <f t="shared" si="2"/>
        <v>0</v>
      </c>
      <c r="L22" s="43">
        <f t="shared" si="2"/>
        <v>0</v>
      </c>
      <c r="M22" s="43">
        <f t="shared" si="2"/>
        <v>0</v>
      </c>
      <c r="N22" s="43">
        <f t="shared" si="2"/>
        <v>0</v>
      </c>
      <c r="O22" s="43">
        <f t="shared" si="2"/>
        <v>0</v>
      </c>
      <c r="P22" s="43">
        <f t="shared" si="2"/>
        <v>0</v>
      </c>
      <c r="Q22" s="43">
        <f t="shared" si="2"/>
        <v>0</v>
      </c>
      <c r="R22" s="226">
        <f t="shared" si="2"/>
        <v>2136.0500000000002</v>
      </c>
      <c r="S22" s="43"/>
      <c r="T22" s="43">
        <f>SUM(T3:T21)</f>
        <v>465020</v>
      </c>
      <c r="U22" s="44"/>
      <c r="V22" s="70" t="s">
        <v>39</v>
      </c>
      <c r="X22" s="147" t="s">
        <v>201</v>
      </c>
      <c r="Y22" s="139"/>
      <c r="Z22" s="293">
        <v>0</v>
      </c>
    </row>
    <row r="23" spans="2:26" ht="10.5" customHeight="1">
      <c r="D23" s="45"/>
      <c r="R23" s="92"/>
      <c r="S23" s="56"/>
      <c r="T23" s="26"/>
      <c r="U23" s="26"/>
      <c r="V23" s="106"/>
      <c r="X23" s="147"/>
      <c r="Y23" s="150"/>
      <c r="Z23" s="140"/>
    </row>
    <row r="24" spans="2:26" ht="15.75" customHeight="1" thickBot="1">
      <c r="B24" s="35" t="s">
        <v>41</v>
      </c>
      <c r="R24" s="57"/>
      <c r="T24" s="27"/>
      <c r="U24" s="26"/>
      <c r="V24" s="41"/>
      <c r="X24" s="291" t="s">
        <v>202</v>
      </c>
      <c r="Y24" s="291"/>
      <c r="Z24" s="146">
        <f>Z19-SUM(Z20:Z22)</f>
        <v>6555000</v>
      </c>
    </row>
    <row r="25" spans="2:26" ht="15.95" customHeight="1">
      <c r="C25" s="35" t="s">
        <v>113</v>
      </c>
      <c r="D25" s="35"/>
      <c r="R25" s="107"/>
      <c r="S25" s="62"/>
      <c r="T25" s="27"/>
      <c r="U25" s="26"/>
      <c r="V25" s="41"/>
      <c r="X25" s="147" t="s">
        <v>199</v>
      </c>
      <c r="Y25" s="294"/>
      <c r="Z25" s="230">
        <v>0</v>
      </c>
    </row>
    <row r="26" spans="2:26" ht="15.95" customHeight="1">
      <c r="D26" s="35" t="s">
        <v>114</v>
      </c>
      <c r="R26" s="107"/>
      <c r="S26" s="62"/>
      <c r="T26" s="27"/>
      <c r="U26" s="26"/>
      <c r="V26" s="41"/>
      <c r="X26" s="147" t="s">
        <v>200</v>
      </c>
      <c r="Y26" s="139"/>
      <c r="Z26" s="140">
        <v>110000</v>
      </c>
    </row>
    <row r="27" spans="2:26" ht="15.95" customHeight="1">
      <c r="C27" s="15"/>
      <c r="D27" s="45" t="s">
        <v>174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203"/>
      <c r="R27" s="232">
        <f>SUM(E27:P27)</f>
        <v>0</v>
      </c>
      <c r="S27" s="108"/>
      <c r="T27" s="196">
        <v>110000</v>
      </c>
      <c r="U27" s="26"/>
      <c r="V27" s="227">
        <f>R27/T27</f>
        <v>0</v>
      </c>
      <c r="X27" s="147" t="s">
        <v>201</v>
      </c>
      <c r="Y27" s="139"/>
      <c r="Z27" s="293">
        <v>0</v>
      </c>
    </row>
    <row r="28" spans="2:26" ht="15.95" customHeight="1" thickBot="1">
      <c r="C28" s="15"/>
      <c r="D28" s="58" t="s">
        <v>115</v>
      </c>
      <c r="E28" s="27"/>
      <c r="F28" s="27"/>
      <c r="G28" s="27"/>
      <c r="H28" s="27"/>
      <c r="I28" s="27"/>
      <c r="J28" s="27"/>
      <c r="L28" s="27"/>
      <c r="M28" s="27"/>
      <c r="N28" s="27"/>
      <c r="O28" s="27"/>
      <c r="P28" s="27"/>
      <c r="Q28" s="63"/>
      <c r="R28" s="107"/>
      <c r="S28" s="109"/>
      <c r="T28" s="27"/>
      <c r="U28" s="26"/>
      <c r="V28" s="68"/>
      <c r="X28" s="294" t="s">
        <v>202</v>
      </c>
      <c r="Y28" s="294"/>
      <c r="Z28" s="146">
        <f>Z24-SUM(Z25:Z27)</f>
        <v>6445000</v>
      </c>
    </row>
    <row r="29" spans="2:26" ht="15.95" customHeight="1">
      <c r="D29" s="45" t="str">
        <f>D27</f>
        <v>Series 2018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63"/>
      <c r="R29" s="94">
        <f>SUM(E29:P29)</f>
        <v>0</v>
      </c>
      <c r="S29" s="109"/>
      <c r="T29" s="27">
        <v>0</v>
      </c>
      <c r="U29" s="26"/>
      <c r="V29" s="68" t="s">
        <v>39</v>
      </c>
      <c r="X29" s="147"/>
      <c r="Y29" s="139"/>
      <c r="Z29" s="140"/>
    </row>
    <row r="30" spans="2:26" ht="15.95" customHeight="1">
      <c r="D30" s="110" t="s">
        <v>116</v>
      </c>
      <c r="E30" s="27"/>
      <c r="F30" s="27"/>
      <c r="G30" s="27"/>
      <c r="H30" s="27"/>
      <c r="I30" s="27"/>
      <c r="J30" s="27"/>
      <c r="L30" s="27"/>
      <c r="M30" s="27"/>
      <c r="N30" s="27"/>
      <c r="O30" s="27"/>
      <c r="P30" s="27"/>
      <c r="Q30" s="63"/>
      <c r="R30" s="107"/>
      <c r="S30" s="109"/>
      <c r="T30" s="27"/>
      <c r="U30" s="26"/>
      <c r="V30" s="68"/>
    </row>
    <row r="31" spans="2:26" ht="15.95" customHeight="1">
      <c r="D31" s="45" t="str">
        <f>D27</f>
        <v>Series 2018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63"/>
      <c r="R31" s="94">
        <f>SUM(E31:P31)</f>
        <v>0</v>
      </c>
      <c r="S31" s="109"/>
      <c r="T31" s="27">
        <v>352122</v>
      </c>
      <c r="U31" s="26"/>
      <c r="V31" s="227">
        <f>R31/T31</f>
        <v>0</v>
      </c>
    </row>
    <row r="32" spans="2:26" ht="15.95" customHeight="1">
      <c r="C32" s="35" t="s">
        <v>117</v>
      </c>
      <c r="D32" s="45"/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63"/>
      <c r="R32" s="94">
        <f t="shared" ref="R32" si="3">SUM(E32:P32)</f>
        <v>0</v>
      </c>
      <c r="S32" s="109"/>
      <c r="T32" s="27">
        <v>0</v>
      </c>
      <c r="U32" s="26"/>
      <c r="V32" s="68" t="s">
        <v>39</v>
      </c>
    </row>
    <row r="33" spans="3:25" ht="15.95" customHeight="1">
      <c r="D33" s="42" t="s">
        <v>42</v>
      </c>
      <c r="E33" s="46">
        <v>0</v>
      </c>
      <c r="F33" s="46">
        <f t="shared" ref="F33:R33" si="4">SUM(F25:F32)</f>
        <v>0</v>
      </c>
      <c r="G33" s="46">
        <f t="shared" si="4"/>
        <v>0</v>
      </c>
      <c r="H33" s="46">
        <f t="shared" si="4"/>
        <v>0</v>
      </c>
      <c r="I33" s="46">
        <f t="shared" si="4"/>
        <v>0</v>
      </c>
      <c r="J33" s="46">
        <f t="shared" si="4"/>
        <v>0</v>
      </c>
      <c r="K33" s="131">
        <f t="shared" si="4"/>
        <v>0</v>
      </c>
      <c r="L33" s="46">
        <f t="shared" si="4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  <c r="P33" s="46">
        <f t="shared" si="4"/>
        <v>0</v>
      </c>
      <c r="Q33" s="46">
        <f t="shared" si="4"/>
        <v>0</v>
      </c>
      <c r="R33" s="111">
        <f t="shared" si="4"/>
        <v>0</v>
      </c>
      <c r="S33" s="112"/>
      <c r="T33" s="46">
        <f>SUM(T25:T32)</f>
        <v>462122</v>
      </c>
      <c r="U33" s="44"/>
      <c r="V33" s="227">
        <f>R33/T33</f>
        <v>0</v>
      </c>
    </row>
    <row r="34" spans="3:25" ht="15.95" customHeight="1">
      <c r="D34" s="47"/>
      <c r="R34" s="56"/>
      <c r="S34" s="56"/>
      <c r="T34" s="23"/>
      <c r="U34" s="23"/>
      <c r="V34" s="48"/>
    </row>
    <row r="35" spans="3:25" ht="12.75" customHeight="1">
      <c r="D35" s="113" t="s">
        <v>78</v>
      </c>
      <c r="E35" s="27">
        <f t="shared" ref="E35:P35" si="5">E22-E33</f>
        <v>2136.0500000000002</v>
      </c>
      <c r="F35" s="27">
        <f t="shared" si="5"/>
        <v>0</v>
      </c>
      <c r="G35" s="27">
        <f t="shared" si="5"/>
        <v>0</v>
      </c>
      <c r="H35" s="27">
        <f t="shared" si="5"/>
        <v>0</v>
      </c>
      <c r="I35" s="27">
        <f t="shared" si="5"/>
        <v>0</v>
      </c>
      <c r="J35" s="27">
        <f t="shared" si="5"/>
        <v>0</v>
      </c>
      <c r="K35" s="27">
        <f t="shared" si="5"/>
        <v>0</v>
      </c>
      <c r="L35" s="27">
        <f t="shared" si="5"/>
        <v>0</v>
      </c>
      <c r="M35" s="27">
        <f t="shared" si="5"/>
        <v>0</v>
      </c>
      <c r="N35" s="27">
        <f t="shared" si="5"/>
        <v>0</v>
      </c>
      <c r="O35" s="27">
        <f t="shared" si="5"/>
        <v>0</v>
      </c>
      <c r="P35" s="27">
        <f t="shared" si="5"/>
        <v>0</v>
      </c>
      <c r="Q35" s="63"/>
      <c r="R35" s="27">
        <f>R22-R33</f>
        <v>2136.0500000000002</v>
      </c>
      <c r="S35" s="63"/>
      <c r="T35" s="27">
        <f>SUM(T5:T21)-T33</f>
        <v>2898</v>
      </c>
      <c r="U35" s="23"/>
      <c r="V35" s="41"/>
    </row>
    <row r="36" spans="3:25" ht="15.95" customHeight="1">
      <c r="D36" s="47" t="s">
        <v>20</v>
      </c>
      <c r="E36" s="26">
        <v>421226.16</v>
      </c>
      <c r="F36" s="64">
        <f>E37</f>
        <v>423362.20999999996</v>
      </c>
      <c r="G36" s="64">
        <f t="shared" ref="G36:P36" si="6">F37</f>
        <v>423362.20999999996</v>
      </c>
      <c r="H36" s="64">
        <f t="shared" si="6"/>
        <v>423362.20999999996</v>
      </c>
      <c r="I36" s="64">
        <f t="shared" si="6"/>
        <v>423362.20999999996</v>
      </c>
      <c r="J36" s="64">
        <f t="shared" si="6"/>
        <v>423362.20999999996</v>
      </c>
      <c r="K36" s="64">
        <f>J37</f>
        <v>423362.20999999996</v>
      </c>
      <c r="L36" s="64">
        <f t="shared" si="6"/>
        <v>423362.20999999996</v>
      </c>
      <c r="M36" s="64">
        <f t="shared" si="6"/>
        <v>423362.20999999996</v>
      </c>
      <c r="N36" s="64">
        <f t="shared" si="6"/>
        <v>423362.20999999996</v>
      </c>
      <c r="O36" s="64">
        <f t="shared" si="6"/>
        <v>423362.20999999996</v>
      </c>
      <c r="P36" s="64">
        <f t="shared" si="6"/>
        <v>423362.20999999996</v>
      </c>
      <c r="Q36" s="26">
        <v>764124.24</v>
      </c>
      <c r="R36" s="26">
        <f>E36</f>
        <v>421226.16</v>
      </c>
      <c r="S36" s="105"/>
      <c r="T36" s="26">
        <v>0</v>
      </c>
      <c r="U36" s="23"/>
      <c r="V36" s="41"/>
    </row>
    <row r="37" spans="3:25" s="117" customFormat="1" ht="15.95" customHeight="1" thickBot="1">
      <c r="C37" s="35"/>
      <c r="D37" s="58" t="s">
        <v>21</v>
      </c>
      <c r="E37" s="52">
        <f>E36+E35</f>
        <v>423362.20999999996</v>
      </c>
      <c r="F37" s="52">
        <f>F36+F35</f>
        <v>423362.20999999996</v>
      </c>
      <c r="G37" s="52">
        <f>G36+G35</f>
        <v>423362.20999999996</v>
      </c>
      <c r="H37" s="52">
        <f>H36+H35</f>
        <v>423362.20999999996</v>
      </c>
      <c r="I37" s="52">
        <f t="shared" ref="I37:P37" si="7">I36+I35</f>
        <v>423362.20999999996</v>
      </c>
      <c r="J37" s="52">
        <f t="shared" si="7"/>
        <v>423362.20999999996</v>
      </c>
      <c r="K37" s="129">
        <f t="shared" si="7"/>
        <v>423362.20999999996</v>
      </c>
      <c r="L37" s="129">
        <f t="shared" si="7"/>
        <v>423362.20999999996</v>
      </c>
      <c r="M37" s="52">
        <f t="shared" si="7"/>
        <v>423362.20999999996</v>
      </c>
      <c r="N37" s="52">
        <f t="shared" si="7"/>
        <v>423362.20999999996</v>
      </c>
      <c r="O37" s="52">
        <f t="shared" si="7"/>
        <v>423362.20999999996</v>
      </c>
      <c r="P37" s="52">
        <f t="shared" si="7"/>
        <v>423362.20999999996</v>
      </c>
      <c r="Q37" s="66"/>
      <c r="R37" s="129">
        <f>SUM(R35:R36)</f>
        <v>423362.20999999996</v>
      </c>
      <c r="S37" s="66"/>
      <c r="T37" s="59">
        <f>T35+T36</f>
        <v>2898</v>
      </c>
      <c r="U37" s="114"/>
      <c r="V37" s="115"/>
      <c r="W37" s="116"/>
      <c r="X37" s="116"/>
      <c r="Y37" s="116"/>
    </row>
    <row r="38" spans="3:25" ht="15.75" thickTop="1">
      <c r="X38" s="118"/>
      <c r="Y38" s="119"/>
    </row>
    <row r="39" spans="3:25">
      <c r="X39" s="120"/>
      <c r="Y39" s="121"/>
    </row>
    <row r="40" spans="3:25">
      <c r="C40" s="102"/>
      <c r="E40" s="102"/>
      <c r="F40" s="102"/>
      <c r="G40" s="102"/>
      <c r="H40" s="102"/>
      <c r="I40" s="102"/>
      <c r="J40" s="102"/>
      <c r="K40" s="132"/>
      <c r="L40" s="102"/>
      <c r="M40" s="102"/>
      <c r="N40" s="102"/>
      <c r="O40" s="102"/>
      <c r="P40" s="102"/>
      <c r="Q40" s="102"/>
      <c r="R40" s="102"/>
      <c r="S40" s="102"/>
      <c r="U40" s="102"/>
      <c r="W40" s="102"/>
      <c r="X40" s="120"/>
      <c r="Y40" s="122"/>
    </row>
    <row r="41" spans="3:25">
      <c r="C41" s="102"/>
      <c r="E41" s="102"/>
      <c r="F41" s="102"/>
      <c r="G41" s="102"/>
      <c r="H41" s="102"/>
      <c r="I41" s="102"/>
      <c r="J41" s="102"/>
      <c r="K41" s="132"/>
      <c r="L41" s="102"/>
      <c r="M41" s="102"/>
      <c r="N41" s="102"/>
      <c r="O41" s="102"/>
      <c r="P41" s="102"/>
      <c r="Q41" s="102"/>
      <c r="R41" s="102"/>
      <c r="S41" s="102"/>
      <c r="U41" s="102"/>
      <c r="W41" s="102"/>
      <c r="X41" s="120"/>
      <c r="Y41" s="122"/>
    </row>
    <row r="42" spans="3:25">
      <c r="C42" s="102"/>
      <c r="D42" s="126"/>
      <c r="E42" s="125"/>
      <c r="F42" s="102"/>
      <c r="G42" s="102"/>
      <c r="H42" s="102"/>
      <c r="I42" s="102"/>
      <c r="J42" s="102"/>
      <c r="K42" s="132"/>
      <c r="L42" s="102"/>
      <c r="M42" s="102"/>
      <c r="N42" s="102"/>
      <c r="O42" s="102"/>
      <c r="P42" s="102"/>
      <c r="Q42" s="102"/>
      <c r="R42" s="102"/>
      <c r="S42" s="102"/>
      <c r="U42" s="102"/>
      <c r="W42" s="102"/>
      <c r="X42" s="120"/>
      <c r="Y42" s="122"/>
    </row>
  </sheetData>
  <mergeCells count="2">
    <mergeCell ref="X5:Z5"/>
    <mergeCell ref="X10:Y10"/>
  </mergeCells>
  <printOptions horizontalCentered="1"/>
  <pageMargins left="0.7" right="0.45" top="1.1875" bottom="0.75" header="0.3" footer="0.3"/>
  <pageSetup scale="61" orientation="landscape" r:id="rId1"/>
  <headerFooter>
    <oddHeader>&amp;C&amp;"-,Bold"&amp;11Artisan Lakes Community Development District
Debt Service Fund - Series 2018
Statement of Revenues, Expenditures and Changes in Fund Balance
Through October 31, 2021</oddHeader>
    <oddFooter>&amp;L&amp;"+,Regular"Unaudited&amp;C&amp;"-,Regular"Prepared by&amp;"Arial,Regular":
&amp;"+,Bold"&amp;12&amp;K003366JPWARD and Associates, LLC&amp;R&amp;"+,Regular"&amp;P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6"/>
  <sheetViews>
    <sheetView topLeftCell="B1" zoomScaleNormal="100" zoomScaleSheetLayoutView="100" workbookViewId="0">
      <selection activeCell="F1" sqref="F1:P1048576"/>
    </sheetView>
  </sheetViews>
  <sheetFormatPr defaultColWidth="9.140625" defaultRowHeight="15"/>
  <cols>
    <col min="1" max="1" width="2.85546875" style="102" hidden="1" customWidth="1"/>
    <col min="2" max="2" width="2" style="102" customWidth="1"/>
    <col min="3" max="3" width="1.5703125" style="35" customWidth="1"/>
    <col min="4" max="4" width="38.140625" style="102" customWidth="1"/>
    <col min="5" max="5" width="11.85546875" style="53" customWidth="1"/>
    <col min="6" max="10" width="11" style="53" hidden="1" customWidth="1"/>
    <col min="11" max="11" width="12.42578125" style="27" hidden="1" customWidth="1"/>
    <col min="12" max="12" width="12.42578125" style="53" hidden="1" customWidth="1"/>
    <col min="13" max="14" width="10.85546875" style="53" hidden="1" customWidth="1"/>
    <col min="15" max="16" width="10.7109375" style="53" hidden="1" customWidth="1"/>
    <col min="17" max="17" width="1.7109375" style="55" customWidth="1"/>
    <col min="18" max="18" width="11.42578125" style="50" customWidth="1"/>
    <col min="19" max="19" width="1.7109375" style="57" customWidth="1"/>
    <col min="20" max="20" width="11.28515625" style="164" customWidth="1"/>
    <col min="21" max="21" width="1.28515625" style="101" customWidth="1"/>
    <col min="22" max="22" width="8.28515625" style="102" customWidth="1"/>
    <col min="23" max="23" width="9.140625" style="103"/>
    <col min="24" max="24" width="25.5703125" style="103" bestFit="1" customWidth="1"/>
    <col min="25" max="25" width="1.140625" style="103" customWidth="1"/>
    <col min="26" max="26" width="12.140625" style="102" customWidth="1"/>
    <col min="27" max="27" width="4.5703125" style="102" customWidth="1"/>
    <col min="28" max="28" width="9.140625" style="102"/>
    <col min="29" max="29" width="15.5703125" style="102" customWidth="1"/>
    <col min="30" max="30" width="11" style="102" bestFit="1" customWidth="1"/>
    <col min="31" max="31" width="3.5703125" style="102" customWidth="1"/>
    <col min="32" max="32" width="9.140625" style="102"/>
    <col min="33" max="33" width="15.28515625" style="102" customWidth="1"/>
    <col min="34" max="34" width="12.140625" style="102" customWidth="1"/>
    <col min="35" max="16384" width="9.140625" style="102"/>
  </cols>
  <sheetData>
    <row r="1" spans="1:25" s="101" customFormat="1" ht="30" customHeight="1">
      <c r="B1" s="283" t="s">
        <v>80</v>
      </c>
      <c r="C1" s="283"/>
      <c r="D1" s="284"/>
      <c r="E1" s="285" t="s">
        <v>67</v>
      </c>
      <c r="F1" s="285" t="s">
        <v>68</v>
      </c>
      <c r="G1" s="285" t="s">
        <v>77</v>
      </c>
      <c r="H1" s="285" t="s">
        <v>69</v>
      </c>
      <c r="I1" s="285" t="s">
        <v>70</v>
      </c>
      <c r="J1" s="285" t="s">
        <v>71</v>
      </c>
      <c r="K1" s="289" t="s">
        <v>72</v>
      </c>
      <c r="L1" s="285" t="s">
        <v>73</v>
      </c>
      <c r="M1" s="285" t="s">
        <v>74</v>
      </c>
      <c r="N1" s="285" t="s">
        <v>97</v>
      </c>
      <c r="O1" s="285" t="s">
        <v>75</v>
      </c>
      <c r="P1" s="285" t="s">
        <v>76</v>
      </c>
      <c r="Q1" s="285"/>
      <c r="R1" s="287" t="s">
        <v>92</v>
      </c>
      <c r="S1" s="287"/>
      <c r="T1" s="290" t="s">
        <v>79</v>
      </c>
      <c r="U1" s="288"/>
      <c r="V1" s="288" t="s">
        <v>3</v>
      </c>
      <c r="W1" s="100"/>
      <c r="X1" s="100"/>
      <c r="Y1" s="100"/>
    </row>
    <row r="2" spans="1:25" ht="15.95" customHeight="1">
      <c r="A2" s="173"/>
      <c r="B2" s="182" t="s">
        <v>22</v>
      </c>
      <c r="C2" s="179"/>
      <c r="D2" s="179"/>
      <c r="E2" s="168"/>
      <c r="F2" s="168"/>
      <c r="G2" s="168"/>
      <c r="H2" s="168"/>
      <c r="I2" s="168"/>
      <c r="J2" s="168"/>
      <c r="K2" s="165"/>
      <c r="L2" s="168"/>
      <c r="M2" s="168"/>
      <c r="N2" s="168"/>
      <c r="O2" s="168"/>
      <c r="P2" s="168"/>
      <c r="Q2" s="169"/>
      <c r="R2" s="170"/>
      <c r="S2" s="170"/>
      <c r="T2" s="194"/>
      <c r="U2" s="181"/>
      <c r="V2" s="187"/>
      <c r="W2" s="174"/>
      <c r="X2" s="174"/>
      <c r="Y2" s="174"/>
    </row>
    <row r="3" spans="1:25">
      <c r="A3" s="173"/>
      <c r="B3" s="182"/>
      <c r="C3" s="182" t="s">
        <v>83</v>
      </c>
      <c r="D3" s="179"/>
      <c r="E3" s="200">
        <v>0</v>
      </c>
      <c r="F3" s="200">
        <v>0</v>
      </c>
      <c r="G3" s="200">
        <v>0</v>
      </c>
      <c r="H3" s="200">
        <v>0</v>
      </c>
      <c r="I3" s="200">
        <v>0</v>
      </c>
      <c r="J3" s="200">
        <v>0</v>
      </c>
      <c r="K3" s="200">
        <v>0</v>
      </c>
      <c r="L3" s="200">
        <v>0</v>
      </c>
      <c r="M3" s="200">
        <v>0</v>
      </c>
      <c r="N3" s="200">
        <v>0</v>
      </c>
      <c r="O3" s="200">
        <v>0</v>
      </c>
      <c r="P3" s="200">
        <v>0</v>
      </c>
      <c r="Q3" s="209"/>
      <c r="R3" s="200">
        <v>0</v>
      </c>
      <c r="S3" s="171"/>
      <c r="T3" s="200">
        <v>0</v>
      </c>
      <c r="U3" s="189"/>
      <c r="V3" s="199" t="s">
        <v>39</v>
      </c>
      <c r="W3" s="174"/>
      <c r="X3" s="175"/>
      <c r="Y3" s="176"/>
    </row>
    <row r="4" spans="1:25">
      <c r="A4" s="173"/>
      <c r="B4" s="179"/>
      <c r="C4" s="182" t="s">
        <v>110</v>
      </c>
      <c r="D4" s="18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173"/>
      <c r="T4" s="200"/>
      <c r="U4" s="190"/>
      <c r="V4" s="218"/>
      <c r="W4" s="173"/>
      <c r="X4" s="175"/>
      <c r="Y4" s="177"/>
    </row>
    <row r="5" spans="1:25">
      <c r="A5" s="173"/>
      <c r="B5" s="179"/>
      <c r="C5" s="179"/>
      <c r="D5" s="183" t="s">
        <v>119</v>
      </c>
      <c r="E5" s="132">
        <v>0</v>
      </c>
      <c r="F5" s="132">
        <v>0</v>
      </c>
      <c r="G5" s="132">
        <v>0</v>
      </c>
      <c r="H5" s="132">
        <v>0</v>
      </c>
      <c r="I5" s="132">
        <v>0</v>
      </c>
      <c r="J5" s="132">
        <v>0</v>
      </c>
      <c r="K5" s="132">
        <v>0</v>
      </c>
      <c r="L5" s="132">
        <v>0</v>
      </c>
      <c r="M5" s="132">
        <v>0</v>
      </c>
      <c r="N5" s="132">
        <v>0</v>
      </c>
      <c r="O5" s="132">
        <v>0</v>
      </c>
      <c r="P5" s="132">
        <v>0</v>
      </c>
      <c r="Q5" s="132"/>
      <c r="R5" s="132">
        <f>SUM(E5:P5)</f>
        <v>0</v>
      </c>
      <c r="S5" s="173"/>
      <c r="T5" s="200">
        <v>0</v>
      </c>
      <c r="U5" s="190"/>
      <c r="V5" s="218" t="s">
        <v>39</v>
      </c>
      <c r="W5" s="173"/>
      <c r="X5" s="175"/>
      <c r="Y5" s="177"/>
    </row>
    <row r="6" spans="1:25">
      <c r="A6" s="173"/>
      <c r="B6" s="179"/>
      <c r="C6" s="179"/>
      <c r="D6" s="183" t="s">
        <v>103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/>
      <c r="R6" s="132">
        <f>SUM(E6:P6)</f>
        <v>0</v>
      </c>
      <c r="S6" s="173"/>
      <c r="T6" s="200">
        <v>0</v>
      </c>
      <c r="U6" s="190"/>
      <c r="V6" s="218" t="s">
        <v>39</v>
      </c>
      <c r="W6" s="173"/>
      <c r="X6" s="175"/>
      <c r="Y6" s="177"/>
    </row>
    <row r="7" spans="1:25">
      <c r="A7" s="173"/>
      <c r="B7" s="179"/>
      <c r="C7" s="182" t="s">
        <v>120</v>
      </c>
      <c r="D7" s="183"/>
      <c r="E7" s="196">
        <v>0</v>
      </c>
      <c r="F7" s="196">
        <v>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203"/>
      <c r="R7" s="196">
        <f>SUM(E7:P7)</f>
        <v>0</v>
      </c>
      <c r="S7" s="171"/>
      <c r="T7" s="200">
        <v>0</v>
      </c>
      <c r="U7" s="189"/>
      <c r="V7" s="218" t="s">
        <v>39</v>
      </c>
      <c r="W7" s="174"/>
      <c r="X7" s="174"/>
      <c r="Y7" s="174"/>
    </row>
    <row r="8" spans="1:25" s="190" customFormat="1">
      <c r="B8" s="179"/>
      <c r="C8" s="198" t="s">
        <v>196</v>
      </c>
      <c r="D8" s="201"/>
      <c r="E8" s="196">
        <v>0</v>
      </c>
      <c r="F8" s="196">
        <v>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203"/>
      <c r="R8" s="196">
        <f>SUM(E8:P8)</f>
        <v>0</v>
      </c>
      <c r="S8" s="171"/>
      <c r="T8" s="200">
        <v>0</v>
      </c>
      <c r="U8" s="189"/>
      <c r="V8" s="218" t="s">
        <v>39</v>
      </c>
      <c r="W8" s="174"/>
      <c r="X8" s="174"/>
      <c r="Y8" s="174"/>
    </row>
    <row r="9" spans="1:25">
      <c r="A9" s="173"/>
      <c r="B9" s="179"/>
      <c r="C9" s="182" t="s">
        <v>112</v>
      </c>
      <c r="D9" s="183"/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271"/>
      <c r="R9" s="272">
        <f>SUM(E9:P9)</f>
        <v>0</v>
      </c>
      <c r="S9" s="213"/>
      <c r="T9" s="207">
        <v>0</v>
      </c>
      <c r="U9" s="214"/>
      <c r="V9" s="219" t="s">
        <v>39</v>
      </c>
      <c r="W9" s="174"/>
      <c r="X9" s="174"/>
      <c r="Y9" s="174"/>
    </row>
    <row r="10" spans="1:25">
      <c r="A10" s="173"/>
      <c r="B10" s="179"/>
      <c r="C10" s="179"/>
      <c r="D10" s="184" t="s">
        <v>38</v>
      </c>
      <c r="E10" s="207">
        <f>SUM(E3:E9)</f>
        <v>0</v>
      </c>
      <c r="F10" s="207">
        <f t="shared" ref="F10:P10" si="0">SUM(F3:F9)</f>
        <v>0</v>
      </c>
      <c r="G10" s="207">
        <f t="shared" si="0"/>
        <v>0</v>
      </c>
      <c r="H10" s="207">
        <f t="shared" si="0"/>
        <v>0</v>
      </c>
      <c r="I10" s="207">
        <f t="shared" si="0"/>
        <v>0</v>
      </c>
      <c r="J10" s="207">
        <f t="shared" si="0"/>
        <v>0</v>
      </c>
      <c r="K10" s="207">
        <f t="shared" si="0"/>
        <v>0</v>
      </c>
      <c r="L10" s="207">
        <f t="shared" si="0"/>
        <v>0</v>
      </c>
      <c r="M10" s="207">
        <f t="shared" si="0"/>
        <v>0</v>
      </c>
      <c r="N10" s="207">
        <f t="shared" si="0"/>
        <v>0</v>
      </c>
      <c r="O10" s="207">
        <f t="shared" si="0"/>
        <v>0</v>
      </c>
      <c r="P10" s="207">
        <f t="shared" si="0"/>
        <v>0</v>
      </c>
      <c r="Q10" s="212"/>
      <c r="R10" s="207">
        <f>SUM(R3:R9)</f>
        <v>0</v>
      </c>
      <c r="S10" s="213"/>
      <c r="T10" s="207">
        <v>0</v>
      </c>
      <c r="U10" s="215"/>
      <c r="V10" s="220" t="s">
        <v>39</v>
      </c>
      <c r="W10" s="174"/>
      <c r="X10" s="174"/>
      <c r="Y10" s="174"/>
    </row>
    <row r="11" spans="1:25">
      <c r="A11" s="173"/>
      <c r="B11" s="179"/>
      <c r="C11" s="179"/>
      <c r="D11" s="185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  <c r="R11" s="208"/>
      <c r="S11" s="171"/>
      <c r="T11" s="200"/>
      <c r="U11" s="189"/>
      <c r="V11" s="218"/>
      <c r="W11" s="174"/>
      <c r="X11" s="174"/>
      <c r="Y11" s="174"/>
    </row>
    <row r="12" spans="1:25">
      <c r="A12" s="173"/>
      <c r="B12" s="182" t="s">
        <v>41</v>
      </c>
      <c r="C12" s="179"/>
      <c r="D12" s="179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9"/>
      <c r="R12" s="208"/>
      <c r="S12" s="171"/>
      <c r="T12" s="200"/>
      <c r="U12" s="189"/>
      <c r="V12" s="218"/>
      <c r="W12" s="174"/>
      <c r="X12" s="174"/>
      <c r="Y12" s="174"/>
    </row>
    <row r="13" spans="1:25">
      <c r="A13" s="173"/>
      <c r="B13" s="180"/>
      <c r="C13" s="182" t="s">
        <v>25</v>
      </c>
      <c r="D13" s="182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9"/>
      <c r="R13" s="208"/>
      <c r="S13" s="171"/>
      <c r="T13" s="200"/>
      <c r="U13" s="189"/>
      <c r="V13" s="218"/>
      <c r="W13" s="174"/>
      <c r="X13" s="174"/>
      <c r="Y13" s="174"/>
    </row>
    <row r="14" spans="1:25">
      <c r="A14" s="173"/>
      <c r="B14" s="180"/>
      <c r="C14" s="180"/>
      <c r="D14" s="180" t="s">
        <v>66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203"/>
      <c r="R14" s="132">
        <f>SUM(E14:P14)</f>
        <v>0</v>
      </c>
      <c r="S14" s="171"/>
      <c r="T14" s="200">
        <v>0</v>
      </c>
      <c r="U14" s="189"/>
      <c r="V14" s="218" t="s">
        <v>39</v>
      </c>
      <c r="W14" s="174"/>
      <c r="X14" s="174"/>
      <c r="Y14" s="174"/>
    </row>
    <row r="15" spans="1:25">
      <c r="A15" s="173"/>
      <c r="B15" s="180"/>
      <c r="C15" s="182" t="s">
        <v>29</v>
      </c>
      <c r="D15" s="183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203"/>
      <c r="R15" s="196"/>
      <c r="S15" s="171"/>
      <c r="T15" s="200"/>
      <c r="U15" s="189"/>
      <c r="V15" s="218"/>
      <c r="W15" s="174"/>
      <c r="X15" s="174"/>
      <c r="Y15" s="174"/>
    </row>
    <row r="16" spans="1:25">
      <c r="A16" s="173"/>
      <c r="B16" s="180"/>
      <c r="C16" s="182"/>
      <c r="D16" s="183" t="s">
        <v>30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203"/>
      <c r="R16" s="132">
        <f>SUM(E16:P16)</f>
        <v>0</v>
      </c>
      <c r="S16" s="171"/>
      <c r="T16" s="200">
        <v>0</v>
      </c>
      <c r="U16" s="189"/>
      <c r="V16" s="218" t="s">
        <v>39</v>
      </c>
      <c r="W16" s="174"/>
      <c r="X16" s="174"/>
      <c r="Y16" s="174"/>
    </row>
    <row r="17" spans="1:25">
      <c r="A17" s="173"/>
      <c r="B17" s="180"/>
      <c r="C17" s="182" t="s">
        <v>137</v>
      </c>
      <c r="D17" s="183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203"/>
      <c r="R17" s="132">
        <f>SUM(E17:P17)</f>
        <v>0</v>
      </c>
      <c r="S17" s="171"/>
      <c r="T17" s="200">
        <v>0</v>
      </c>
      <c r="U17" s="189"/>
      <c r="V17" s="218" t="s">
        <v>39</v>
      </c>
      <c r="W17" s="174"/>
      <c r="X17" s="174"/>
      <c r="Y17" s="174"/>
    </row>
    <row r="18" spans="1:25">
      <c r="A18" s="173"/>
      <c r="B18" s="178"/>
      <c r="C18" s="182" t="s">
        <v>35</v>
      </c>
      <c r="D18" s="183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203"/>
      <c r="R18" s="196"/>
      <c r="S18" s="171"/>
      <c r="T18" s="200"/>
      <c r="U18" s="189"/>
      <c r="V18" s="218"/>
      <c r="W18" s="174"/>
      <c r="X18" s="174"/>
      <c r="Y18" s="174"/>
    </row>
    <row r="19" spans="1:25">
      <c r="A19" s="173"/>
      <c r="B19" s="178"/>
      <c r="C19" s="182"/>
      <c r="D19" s="183" t="s">
        <v>177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203"/>
      <c r="R19" s="132">
        <f>SUM(E19:P19)</f>
        <v>0</v>
      </c>
      <c r="S19" s="171"/>
      <c r="T19" s="200">
        <v>0</v>
      </c>
      <c r="U19" s="189"/>
      <c r="V19" s="218" t="s">
        <v>39</v>
      </c>
      <c r="W19" s="174"/>
      <c r="X19" s="174"/>
      <c r="Y19" s="174"/>
    </row>
    <row r="20" spans="1:25">
      <c r="A20" s="173"/>
      <c r="B20" s="178"/>
      <c r="C20" s="182" t="s">
        <v>36</v>
      </c>
      <c r="D20" s="183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203"/>
      <c r="R20" s="196"/>
      <c r="S20" s="171"/>
      <c r="T20" s="200"/>
      <c r="U20" s="189"/>
      <c r="V20" s="218"/>
      <c r="W20" s="174"/>
      <c r="X20" s="174"/>
      <c r="Y20" s="174"/>
    </row>
    <row r="21" spans="1:25">
      <c r="A21" s="173"/>
      <c r="B21" s="178"/>
      <c r="C21" s="182"/>
      <c r="D21" s="183" t="s">
        <v>175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203"/>
      <c r="R21" s="132">
        <f>SUM(E21:P21)</f>
        <v>0</v>
      </c>
      <c r="S21" s="171"/>
      <c r="T21" s="200">
        <v>0</v>
      </c>
      <c r="U21" s="189"/>
      <c r="V21" s="218" t="s">
        <v>39</v>
      </c>
      <c r="W21" s="174"/>
      <c r="X21" s="174"/>
      <c r="Y21" s="174"/>
    </row>
    <row r="22" spans="1:25">
      <c r="A22" s="173"/>
      <c r="B22" s="178"/>
      <c r="C22" s="182" t="s">
        <v>121</v>
      </c>
      <c r="D22" s="182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203"/>
      <c r="R22" s="196"/>
      <c r="S22" s="171"/>
      <c r="T22" s="200"/>
      <c r="U22" s="189"/>
      <c r="V22" s="218"/>
      <c r="W22" s="174"/>
      <c r="X22" s="174"/>
      <c r="Y22" s="174"/>
    </row>
    <row r="23" spans="1:25">
      <c r="A23" s="173"/>
      <c r="B23" s="178"/>
      <c r="C23" s="179"/>
      <c r="D23" s="192" t="s">
        <v>197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203"/>
      <c r="R23" s="132">
        <f>SUM(E23:P23)</f>
        <v>0</v>
      </c>
      <c r="S23" s="171">
        <v>0</v>
      </c>
      <c r="T23" s="200">
        <v>0</v>
      </c>
      <c r="U23" s="189"/>
      <c r="V23" s="218" t="s">
        <v>39</v>
      </c>
      <c r="W23" s="174"/>
      <c r="X23" s="174"/>
      <c r="Y23" s="174"/>
    </row>
    <row r="24" spans="1:25">
      <c r="A24" s="173"/>
      <c r="B24" s="178"/>
      <c r="C24" s="179"/>
      <c r="D24" s="192" t="s">
        <v>198</v>
      </c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>
        <v>0</v>
      </c>
      <c r="Q24" s="203"/>
      <c r="R24" s="132">
        <f>SUM(E24:P24)</f>
        <v>0</v>
      </c>
      <c r="S24" s="171"/>
      <c r="T24" s="200"/>
      <c r="U24" s="189"/>
      <c r="V24" s="218"/>
      <c r="W24" s="174"/>
      <c r="X24" s="174"/>
      <c r="Y24" s="174"/>
    </row>
    <row r="25" spans="1:25">
      <c r="A25" s="173"/>
      <c r="B25" s="178"/>
      <c r="C25" s="180"/>
      <c r="D25" s="185" t="str">
        <f>D19</f>
        <v xml:space="preserve">Legal - Series 2018 Bonds 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203"/>
      <c r="R25" s="132">
        <f>SUM(E25:P25)</f>
        <v>0</v>
      </c>
      <c r="S25" s="171"/>
      <c r="T25" s="200">
        <v>0</v>
      </c>
      <c r="U25" s="189"/>
      <c r="V25" s="218" t="s">
        <v>39</v>
      </c>
      <c r="W25" s="174"/>
      <c r="X25" s="174"/>
      <c r="Y25" s="174"/>
    </row>
    <row r="26" spans="1:25">
      <c r="A26" s="173"/>
      <c r="B26" s="178"/>
      <c r="C26" s="179"/>
      <c r="D26" s="182" t="s">
        <v>176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203"/>
      <c r="R26" s="132">
        <f>SUM(E26:P26)</f>
        <v>0</v>
      </c>
      <c r="S26" s="171"/>
      <c r="T26" s="200">
        <v>0</v>
      </c>
      <c r="U26" s="189"/>
      <c r="V26" s="218" t="s">
        <v>39</v>
      </c>
      <c r="W26" s="174"/>
      <c r="X26" s="174"/>
      <c r="Y26" s="174"/>
    </row>
    <row r="27" spans="1:25">
      <c r="A27" s="173"/>
      <c r="B27" s="178"/>
      <c r="C27" s="182" t="s">
        <v>117</v>
      </c>
      <c r="D27" s="185"/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271"/>
      <c r="R27" s="272">
        <f>SUM(E27:P27)</f>
        <v>0</v>
      </c>
      <c r="S27" s="213"/>
      <c r="T27" s="207">
        <v>0</v>
      </c>
      <c r="U27" s="214"/>
      <c r="V27" s="219" t="s">
        <v>39</v>
      </c>
      <c r="W27" s="174"/>
      <c r="X27" s="174"/>
      <c r="Y27" s="174"/>
    </row>
    <row r="28" spans="1:25">
      <c r="A28" s="173"/>
      <c r="B28" s="178"/>
      <c r="C28" s="179"/>
      <c r="D28" s="184" t="s">
        <v>42</v>
      </c>
      <c r="E28" s="207">
        <f>SUM(E14:E27)</f>
        <v>0</v>
      </c>
      <c r="F28" s="207">
        <f t="shared" ref="F28:P28" si="1">SUM(F14:F27)</f>
        <v>0</v>
      </c>
      <c r="G28" s="207">
        <f t="shared" si="1"/>
        <v>0</v>
      </c>
      <c r="H28" s="207">
        <f t="shared" si="1"/>
        <v>0</v>
      </c>
      <c r="I28" s="207">
        <f t="shared" si="1"/>
        <v>0</v>
      </c>
      <c r="J28" s="207">
        <f t="shared" si="1"/>
        <v>0</v>
      </c>
      <c r="K28" s="207">
        <f t="shared" si="1"/>
        <v>0</v>
      </c>
      <c r="L28" s="207">
        <f t="shared" si="1"/>
        <v>0</v>
      </c>
      <c r="M28" s="207">
        <f t="shared" si="1"/>
        <v>0</v>
      </c>
      <c r="N28" s="207">
        <f t="shared" si="1"/>
        <v>0</v>
      </c>
      <c r="O28" s="207">
        <f t="shared" si="1"/>
        <v>0</v>
      </c>
      <c r="P28" s="207">
        <f t="shared" si="1"/>
        <v>0</v>
      </c>
      <c r="Q28" s="221"/>
      <c r="R28" s="207">
        <f>SUM(R14:R27)</f>
        <v>0</v>
      </c>
      <c r="S28" s="213"/>
      <c r="T28" s="207">
        <v>0</v>
      </c>
      <c r="U28" s="214"/>
      <c r="V28" s="219" t="s">
        <v>39</v>
      </c>
      <c r="W28" s="174"/>
      <c r="X28" s="174"/>
      <c r="Y28" s="174"/>
    </row>
    <row r="29" spans="1:25">
      <c r="A29" s="173"/>
      <c r="B29" s="178"/>
      <c r="C29" s="179"/>
      <c r="D29" s="186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9"/>
      <c r="R29" s="208"/>
      <c r="S29" s="171"/>
      <c r="T29" s="200"/>
      <c r="U29" s="189"/>
      <c r="V29" s="218"/>
      <c r="W29" s="174"/>
      <c r="X29" s="174"/>
      <c r="Y29" s="174"/>
    </row>
    <row r="30" spans="1:25">
      <c r="A30" s="173"/>
      <c r="B30" s="178"/>
      <c r="C30" s="179"/>
      <c r="D30" s="191" t="s">
        <v>78</v>
      </c>
      <c r="E30" s="196">
        <f>E10-E28</f>
        <v>0</v>
      </c>
      <c r="F30" s="196">
        <f t="shared" ref="F30:P30" si="2">F10-F28</f>
        <v>0</v>
      </c>
      <c r="G30" s="196">
        <f t="shared" si="2"/>
        <v>0</v>
      </c>
      <c r="H30" s="196">
        <f t="shared" si="2"/>
        <v>0</v>
      </c>
      <c r="I30" s="196">
        <f t="shared" si="2"/>
        <v>0</v>
      </c>
      <c r="J30" s="196">
        <f t="shared" si="2"/>
        <v>0</v>
      </c>
      <c r="K30" s="196">
        <f t="shared" si="2"/>
        <v>0</v>
      </c>
      <c r="L30" s="196">
        <f t="shared" si="2"/>
        <v>0</v>
      </c>
      <c r="M30" s="196">
        <f t="shared" si="2"/>
        <v>0</v>
      </c>
      <c r="N30" s="196">
        <f t="shared" si="2"/>
        <v>0</v>
      </c>
      <c r="O30" s="196">
        <f t="shared" si="2"/>
        <v>0</v>
      </c>
      <c r="P30" s="196">
        <f t="shared" si="2"/>
        <v>0</v>
      </c>
      <c r="Q30" s="209"/>
      <c r="R30" s="208">
        <f>R10-R28</f>
        <v>0</v>
      </c>
      <c r="S30" s="171"/>
      <c r="T30" s="224">
        <f>SUM(T5:T9)-T28</f>
        <v>0</v>
      </c>
      <c r="U30" s="189"/>
      <c r="V30" s="218"/>
      <c r="W30" s="174"/>
      <c r="X30" s="174"/>
      <c r="Y30" s="174"/>
    </row>
    <row r="31" spans="1:25">
      <c r="A31" s="173"/>
      <c r="B31" s="178"/>
      <c r="C31" s="179"/>
      <c r="D31" s="186" t="s">
        <v>20</v>
      </c>
      <c r="E31" s="211">
        <v>5.63</v>
      </c>
      <c r="F31" s="211">
        <f>E32</f>
        <v>5.63</v>
      </c>
      <c r="G31" s="211">
        <f>F32</f>
        <v>5.63</v>
      </c>
      <c r="H31" s="211">
        <f>G32</f>
        <v>5.63</v>
      </c>
      <c r="I31" s="211">
        <f t="shared" ref="I31:P31" si="3">H32</f>
        <v>5.63</v>
      </c>
      <c r="J31" s="211">
        <f t="shared" si="3"/>
        <v>5.63</v>
      </c>
      <c r="K31" s="211">
        <f t="shared" si="3"/>
        <v>5.63</v>
      </c>
      <c r="L31" s="211">
        <f t="shared" si="3"/>
        <v>5.63</v>
      </c>
      <c r="M31" s="211">
        <f t="shared" si="3"/>
        <v>5.63</v>
      </c>
      <c r="N31" s="211">
        <f t="shared" si="3"/>
        <v>5.63</v>
      </c>
      <c r="O31" s="211">
        <f t="shared" si="3"/>
        <v>5.63</v>
      </c>
      <c r="P31" s="211">
        <f t="shared" si="3"/>
        <v>5.63</v>
      </c>
      <c r="Q31" s="212"/>
      <c r="R31" s="211">
        <f>E31</f>
        <v>5.63</v>
      </c>
      <c r="S31" s="213"/>
      <c r="T31" s="207">
        <v>0</v>
      </c>
      <c r="U31" s="189"/>
      <c r="V31" s="218"/>
      <c r="W31" s="174"/>
      <c r="X31" s="174"/>
      <c r="Y31" s="174"/>
    </row>
    <row r="32" spans="1:25" ht="15.75" thickBot="1">
      <c r="A32" s="173"/>
      <c r="B32" s="178"/>
      <c r="C32" s="182"/>
      <c r="D32" s="188" t="s">
        <v>21</v>
      </c>
      <c r="E32" s="217">
        <f>E31+E30</f>
        <v>5.63</v>
      </c>
      <c r="F32" s="217">
        <f t="shared" ref="F32:P32" si="4">F31+F30</f>
        <v>5.63</v>
      </c>
      <c r="G32" s="217">
        <f t="shared" si="4"/>
        <v>5.63</v>
      </c>
      <c r="H32" s="217">
        <f t="shared" si="4"/>
        <v>5.63</v>
      </c>
      <c r="I32" s="217">
        <f t="shared" si="4"/>
        <v>5.63</v>
      </c>
      <c r="J32" s="217">
        <f t="shared" si="4"/>
        <v>5.63</v>
      </c>
      <c r="K32" s="217">
        <f t="shared" si="4"/>
        <v>5.63</v>
      </c>
      <c r="L32" s="217">
        <f t="shared" si="4"/>
        <v>5.63</v>
      </c>
      <c r="M32" s="217">
        <f t="shared" si="4"/>
        <v>5.63</v>
      </c>
      <c r="N32" s="217">
        <f t="shared" si="4"/>
        <v>5.63</v>
      </c>
      <c r="O32" s="217">
        <f t="shared" si="4"/>
        <v>5.63</v>
      </c>
      <c r="P32" s="217">
        <f t="shared" si="4"/>
        <v>5.63</v>
      </c>
      <c r="Q32" s="229"/>
      <c r="R32" s="217">
        <f>R31+R30</f>
        <v>5.63</v>
      </c>
      <c r="S32" s="216"/>
      <c r="T32" s="217">
        <f>T30+T31</f>
        <v>0</v>
      </c>
      <c r="U32" s="172"/>
      <c r="V32" s="218"/>
      <c r="W32" s="174"/>
      <c r="X32" s="174"/>
      <c r="Y32" s="174"/>
    </row>
    <row r="33" spans="1:25" ht="15.75" thickTop="1">
      <c r="A33" s="173"/>
      <c r="B33" s="173"/>
      <c r="C33" s="166"/>
      <c r="D33" s="173"/>
      <c r="E33" s="168"/>
      <c r="F33" s="168"/>
      <c r="G33" s="168"/>
      <c r="H33" s="168"/>
      <c r="I33" s="168"/>
      <c r="J33" s="168"/>
      <c r="K33" s="165"/>
      <c r="L33" s="168"/>
      <c r="M33" s="168"/>
      <c r="N33" s="168"/>
      <c r="O33" s="168"/>
      <c r="P33" s="168"/>
      <c r="Q33" s="169"/>
      <c r="R33" s="167"/>
      <c r="S33" s="171"/>
      <c r="T33" s="200"/>
      <c r="U33" s="172"/>
      <c r="V33" s="218"/>
      <c r="W33" s="174"/>
      <c r="X33" s="174"/>
      <c r="Y33" s="174"/>
    </row>
    <row r="34" spans="1:25">
      <c r="A34" s="173"/>
      <c r="B34" s="173"/>
      <c r="C34" s="166"/>
      <c r="D34" s="173"/>
      <c r="E34" s="168"/>
      <c r="F34" s="168"/>
      <c r="G34" s="168"/>
      <c r="H34" s="168"/>
      <c r="I34" s="168"/>
      <c r="J34" s="168"/>
      <c r="K34" s="165"/>
      <c r="L34" s="168"/>
      <c r="M34" s="168"/>
      <c r="N34" s="168"/>
      <c r="O34" s="168"/>
      <c r="P34" s="168"/>
      <c r="Q34" s="169"/>
      <c r="R34" s="167"/>
      <c r="S34" s="171"/>
      <c r="T34" s="200"/>
      <c r="U34" s="172"/>
      <c r="V34" s="173"/>
      <c r="W34" s="174"/>
      <c r="X34" s="174"/>
      <c r="Y34" s="174"/>
    </row>
    <row r="35" spans="1:25">
      <c r="T35" s="200"/>
    </row>
    <row r="36" spans="1:25">
      <c r="T36" s="200"/>
    </row>
  </sheetData>
  <printOptions horizontalCentered="1"/>
  <pageMargins left="0.7" right="0.45" top="1.1875" bottom="0.75" header="0.3" footer="0.3"/>
  <pageSetup scale="59" orientation="landscape" r:id="rId1"/>
  <headerFooter>
    <oddHeader>&amp;C&amp;"-,Bold"&amp;11Artisan Lakes Community Development District
Capital Projects Fund - Series 2018
Statement of Revenues, Expenditures and Changes in Fund Balance
Through October 31, 2021</oddHeader>
    <oddFooter>&amp;L&amp;"+,Regular"Unaudited&amp;C&amp;"-,Regular"Prepared by&amp;"Arial,Regular":
&amp;"+,Bold"&amp;12&amp;K003366JPWARD and Associates, LLC&amp;R&amp;"+,Regular"&amp;P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COVERS</vt:lpstr>
      <vt:lpstr>Balance Sheet</vt:lpstr>
      <vt:lpstr>GF - Monthly P&amp;L</vt:lpstr>
      <vt:lpstr>DS - Monthly P&amp;L</vt:lpstr>
      <vt:lpstr>CPF - Monthly P&amp;L</vt:lpstr>
      <vt:lpstr>DS - Monthly P&amp;L 2018</vt:lpstr>
      <vt:lpstr>CPF - Monthly P&amp;L 2018</vt:lpstr>
      <vt:lpstr>'Balance Sheet'!Print_Area</vt:lpstr>
      <vt:lpstr>COVERS!Print_Area</vt:lpstr>
      <vt:lpstr>'CPF - Monthly P&amp;L'!Print_Area</vt:lpstr>
      <vt:lpstr>'CPF - Monthly P&amp;L 2018'!Print_Area</vt:lpstr>
      <vt:lpstr>'DS - Monthly P&amp;L'!Print_Area</vt:lpstr>
      <vt:lpstr>'DS - Monthly P&amp;L 2018'!Print_Area</vt:lpstr>
      <vt:lpstr>'GF - Monthly P&amp;L'!Print_Area</vt:lpstr>
      <vt:lpstr>'Balance Sheet'!Print_Titles</vt:lpstr>
      <vt:lpstr>'GF - Monthly P&amp;L'!Print_Titles</vt:lpstr>
    </vt:vector>
  </TitlesOfParts>
  <Company>STES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gotthofferr</dc:creator>
  <cp:lastModifiedBy>lsinger</cp:lastModifiedBy>
  <cp:lastPrinted>2021-09-02T14:57:18Z</cp:lastPrinted>
  <dcterms:created xsi:type="dcterms:W3CDTF">2005-05-09T17:06:22Z</dcterms:created>
  <dcterms:modified xsi:type="dcterms:W3CDTF">2021-11-15T17:30:33Z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NeedsREVERT">
    <vt:lpwstr>TRUE</vt:lpwstr>
  </property>
  <property fmtid="{D5CDD505-2E9C-101B-9397-08002B2CF9AE}" pid="4" name="Jet Reports Drill Button Active">
    <vt:bool>false</vt:bool>
  </property>
</Properties>
</file>